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600" yWindow="75" windowWidth="16515" windowHeight="6225"/>
  </bookViews>
  <sheets>
    <sheet name="1ra Quincena" sheetId="6" r:id="rId1"/>
  </sheets>
  <definedNames>
    <definedName name="_xlnm.Print_Area" localSheetId="0">'1ra Quincena'!$A$1:$AB$85</definedName>
  </definedNames>
  <calcPr calcId="162913"/>
</workbook>
</file>

<file path=xl/calcChain.xml><?xml version="1.0" encoding="utf-8"?>
<calcChain xmlns="http://schemas.openxmlformats.org/spreadsheetml/2006/main">
  <c r="E73" i="6" l="1"/>
  <c r="E74" i="6" s="1"/>
  <c r="F74" i="6" s="1"/>
  <c r="F71" i="6"/>
  <c r="AA69" i="6"/>
  <c r="Z69" i="6"/>
  <c r="Y69" i="6"/>
  <c r="V69" i="6"/>
  <c r="U69" i="6"/>
  <c r="T69" i="6"/>
  <c r="S69" i="6"/>
  <c r="R69" i="6"/>
  <c r="Q69" i="6"/>
  <c r="O69" i="6"/>
  <c r="N69" i="6"/>
  <c r="H69" i="6"/>
  <c r="G69" i="6"/>
  <c r="E69" i="6"/>
  <c r="AB68" i="6"/>
  <c r="W68" i="6"/>
  <c r="P68" i="6"/>
  <c r="X68" i="6" s="1"/>
  <c r="AB67" i="6"/>
  <c r="W67" i="6"/>
  <c r="P67" i="6"/>
  <c r="X67" i="6" s="1"/>
  <c r="AB66" i="6"/>
  <c r="W66" i="6"/>
  <c r="P66" i="6"/>
  <c r="X66" i="6" s="1"/>
  <c r="AB65" i="6"/>
  <c r="W65" i="6"/>
  <c r="P65" i="6"/>
  <c r="X65" i="6" s="1"/>
  <c r="AB64" i="6"/>
  <c r="AB69" i="6" s="1"/>
  <c r="W64" i="6"/>
  <c r="W69" i="6" s="1"/>
  <c r="P64" i="6"/>
  <c r="P69" i="6" s="1"/>
  <c r="Y61" i="6"/>
  <c r="V61" i="6"/>
  <c r="T61" i="6"/>
  <c r="S61" i="6"/>
  <c r="R61" i="6"/>
  <c r="Q61" i="6"/>
  <c r="O61" i="6"/>
  <c r="N61" i="6"/>
  <c r="H61" i="6"/>
  <c r="G61" i="6"/>
  <c r="E61" i="6"/>
  <c r="AA60" i="6"/>
  <c r="Z60" i="6"/>
  <c r="U60" i="6"/>
  <c r="W60" i="6" s="1"/>
  <c r="P60" i="6"/>
  <c r="AA59" i="6"/>
  <c r="Z59" i="6"/>
  <c r="U59" i="6"/>
  <c r="W59" i="6" s="1"/>
  <c r="P59" i="6"/>
  <c r="AA58" i="6"/>
  <c r="Z58" i="6"/>
  <c r="U58" i="6"/>
  <c r="W58" i="6" s="1"/>
  <c r="P58" i="6"/>
  <c r="AA57" i="6"/>
  <c r="Z57" i="6"/>
  <c r="U57" i="6"/>
  <c r="W57" i="6" s="1"/>
  <c r="X57" i="6" s="1"/>
  <c r="P57" i="6"/>
  <c r="AA56" i="6"/>
  <c r="Z56" i="6"/>
  <c r="Z61" i="6" s="1"/>
  <c r="U56" i="6"/>
  <c r="U61" i="6" s="1"/>
  <c r="P56" i="6"/>
  <c r="AB55" i="6"/>
  <c r="W55" i="6"/>
  <c r="P55" i="6"/>
  <c r="P61" i="6" s="1"/>
  <c r="Y52" i="6"/>
  <c r="T52" i="6"/>
  <c r="S52" i="6"/>
  <c r="R52" i="6"/>
  <c r="Q52" i="6"/>
  <c r="O52" i="6"/>
  <c r="N52" i="6"/>
  <c r="M52" i="6"/>
  <c r="M71" i="6" s="1"/>
  <c r="L52" i="6"/>
  <c r="L71" i="6" s="1"/>
  <c r="K52" i="6"/>
  <c r="K71" i="6" s="1"/>
  <c r="J52" i="6"/>
  <c r="J71" i="6" s="1"/>
  <c r="I52" i="6"/>
  <c r="I71" i="6" s="1"/>
  <c r="H52" i="6"/>
  <c r="G52" i="6"/>
  <c r="E52" i="6"/>
  <c r="AA51" i="6"/>
  <c r="Z51" i="6"/>
  <c r="AB51" i="6" s="1"/>
  <c r="U51" i="6"/>
  <c r="W51" i="6" s="1"/>
  <c r="P51" i="6"/>
  <c r="X51" i="6" s="1"/>
  <c r="AA50" i="6"/>
  <c r="Z50" i="6"/>
  <c r="AB50" i="6" s="1"/>
  <c r="U50" i="6"/>
  <c r="W50" i="6" s="1"/>
  <c r="X50" i="6" s="1"/>
  <c r="P50" i="6"/>
  <c r="AA49" i="6"/>
  <c r="AB49" i="6" s="1"/>
  <c r="Z49" i="6"/>
  <c r="U49" i="6"/>
  <c r="W49" i="6" s="1"/>
  <c r="P49" i="6"/>
  <c r="AA48" i="6"/>
  <c r="Z48" i="6"/>
  <c r="U48" i="6"/>
  <c r="W48" i="6" s="1"/>
  <c r="P48" i="6"/>
  <c r="AA47" i="6"/>
  <c r="Z47" i="6"/>
  <c r="U47" i="6"/>
  <c r="W47" i="6" s="1"/>
  <c r="P47" i="6"/>
  <c r="AA46" i="6"/>
  <c r="Z46" i="6"/>
  <c r="AB46" i="6" s="1"/>
  <c r="W46" i="6"/>
  <c r="U46" i="6"/>
  <c r="P46" i="6"/>
  <c r="X46" i="6" s="1"/>
  <c r="AA45" i="6"/>
  <c r="Z45" i="6"/>
  <c r="AB45" i="6" s="1"/>
  <c r="U45" i="6"/>
  <c r="W45" i="6" s="1"/>
  <c r="P45" i="6"/>
  <c r="AA44" i="6"/>
  <c r="Z44" i="6"/>
  <c r="U44" i="6"/>
  <c r="W44" i="6" s="1"/>
  <c r="P44" i="6"/>
  <c r="AA43" i="6"/>
  <c r="Z43" i="6"/>
  <c r="U43" i="6"/>
  <c r="W43" i="6" s="1"/>
  <c r="P43" i="6"/>
  <c r="AA42" i="6"/>
  <c r="Z42" i="6"/>
  <c r="AB42" i="6" s="1"/>
  <c r="W42" i="6"/>
  <c r="U42" i="6"/>
  <c r="P42" i="6"/>
  <c r="X42" i="6" s="1"/>
  <c r="AA41" i="6"/>
  <c r="Z41" i="6"/>
  <c r="AB41" i="6" s="1"/>
  <c r="U41" i="6"/>
  <c r="W41" i="6" s="1"/>
  <c r="P41" i="6"/>
  <c r="AA40" i="6"/>
  <c r="Z40" i="6"/>
  <c r="U40" i="6"/>
  <c r="W40" i="6" s="1"/>
  <c r="P40" i="6"/>
  <c r="AA39" i="6"/>
  <c r="Z39" i="6"/>
  <c r="U39" i="6"/>
  <c r="W39" i="6" s="1"/>
  <c r="P39" i="6"/>
  <c r="AA38" i="6"/>
  <c r="Z38" i="6"/>
  <c r="AB38" i="6" s="1"/>
  <c r="W38" i="6"/>
  <c r="U38" i="6"/>
  <c r="P38" i="6"/>
  <c r="X38" i="6" s="1"/>
  <c r="AA37" i="6"/>
  <c r="Z37" i="6"/>
  <c r="AB37" i="6" s="1"/>
  <c r="W37" i="6"/>
  <c r="U37" i="6"/>
  <c r="P37" i="6"/>
  <c r="X37" i="6" s="1"/>
  <c r="AA36" i="6"/>
  <c r="Z36" i="6"/>
  <c r="Z52" i="6" s="1"/>
  <c r="U36" i="6"/>
  <c r="P36" i="6"/>
  <c r="Y32" i="6"/>
  <c r="T32" i="6"/>
  <c r="S32" i="6"/>
  <c r="R32" i="6"/>
  <c r="Q32" i="6"/>
  <c r="O32" i="6"/>
  <c r="N32" i="6"/>
  <c r="G32" i="6"/>
  <c r="E32" i="6"/>
  <c r="AA31" i="6"/>
  <c r="Z31" i="6"/>
  <c r="U31" i="6"/>
  <c r="W31" i="6" s="1"/>
  <c r="P31" i="6"/>
  <c r="AA30" i="6"/>
  <c r="Z30" i="6"/>
  <c r="AB30" i="6" s="1"/>
  <c r="W30" i="6"/>
  <c r="U30" i="6"/>
  <c r="P30" i="6"/>
  <c r="X30" i="6" s="1"/>
  <c r="AA29" i="6"/>
  <c r="Z29" i="6"/>
  <c r="AB29" i="6" s="1"/>
  <c r="W29" i="6"/>
  <c r="U29" i="6"/>
  <c r="P29" i="6"/>
  <c r="X29" i="6" s="1"/>
  <c r="AA28" i="6"/>
  <c r="Z28" i="6"/>
  <c r="Z32" i="6" s="1"/>
  <c r="U28" i="6"/>
  <c r="P28" i="6"/>
  <c r="P32" i="6" s="1"/>
  <c r="Y25" i="6"/>
  <c r="V25" i="6"/>
  <c r="V71" i="6" s="1"/>
  <c r="T25" i="6"/>
  <c r="S25" i="6"/>
  <c r="R25" i="6"/>
  <c r="Q25" i="6"/>
  <c r="O25" i="6"/>
  <c r="N25" i="6"/>
  <c r="H25" i="6"/>
  <c r="H71" i="6" s="1"/>
  <c r="G25" i="6"/>
  <c r="E25" i="6"/>
  <c r="AA24" i="6"/>
  <c r="AB24" i="6" s="1"/>
  <c r="Z24" i="6"/>
  <c r="U24" i="6"/>
  <c r="W24" i="6" s="1"/>
  <c r="P24" i="6"/>
  <c r="AA23" i="6"/>
  <c r="Z23" i="6"/>
  <c r="U23" i="6"/>
  <c r="W23" i="6" s="1"/>
  <c r="P23" i="6"/>
  <c r="AA22" i="6"/>
  <c r="Z22" i="6"/>
  <c r="U22" i="6"/>
  <c r="W22" i="6" s="1"/>
  <c r="X22" i="6" s="1"/>
  <c r="P22" i="6"/>
  <c r="AA21" i="6"/>
  <c r="Z21" i="6"/>
  <c r="AB21" i="6" s="1"/>
  <c r="U21" i="6"/>
  <c r="W21" i="6" s="1"/>
  <c r="X21" i="6" s="1"/>
  <c r="P21" i="6"/>
  <c r="AA20" i="6"/>
  <c r="AB20" i="6" s="1"/>
  <c r="Z20" i="6"/>
  <c r="U20" i="6"/>
  <c r="W20" i="6" s="1"/>
  <c r="P20" i="6"/>
  <c r="AB19" i="6"/>
  <c r="W19" i="6"/>
  <c r="P19" i="6"/>
  <c r="AA18" i="6"/>
  <c r="Z18" i="6"/>
  <c r="AB18" i="6" s="1"/>
  <c r="U18" i="6"/>
  <c r="W18" i="6" s="1"/>
  <c r="P18" i="6"/>
  <c r="AA17" i="6"/>
  <c r="Z17" i="6"/>
  <c r="AB17" i="6" s="1"/>
  <c r="U17" i="6"/>
  <c r="W17" i="6" s="1"/>
  <c r="P17" i="6"/>
  <c r="AA16" i="6"/>
  <c r="Z16" i="6"/>
  <c r="AB16" i="6" s="1"/>
  <c r="W16" i="6"/>
  <c r="U16" i="6"/>
  <c r="P16" i="6"/>
  <c r="AA15" i="6"/>
  <c r="Z15" i="6"/>
  <c r="U15" i="6"/>
  <c r="W15" i="6" s="1"/>
  <c r="P15" i="6"/>
  <c r="X15" i="6" s="1"/>
  <c r="AB14" i="6"/>
  <c r="P14" i="6"/>
  <c r="AA13" i="6"/>
  <c r="Z13" i="6"/>
  <c r="AB13" i="6" s="1"/>
  <c r="W13" i="6"/>
  <c r="X13" i="6" s="1"/>
  <c r="U13" i="6"/>
  <c r="P13" i="6"/>
  <c r="AA12" i="6"/>
  <c r="Z12" i="6"/>
  <c r="Z25" i="6" s="1"/>
  <c r="U12" i="6"/>
  <c r="P12" i="6"/>
  <c r="P25" i="6" s="1"/>
  <c r="Y9" i="6"/>
  <c r="Y71" i="6" s="1"/>
  <c r="U9" i="6"/>
  <c r="T9" i="6"/>
  <c r="T71" i="6" s="1"/>
  <c r="S9" i="6"/>
  <c r="S71" i="6" s="1"/>
  <c r="R9" i="6"/>
  <c r="R71" i="6" s="1"/>
  <c r="Q9" i="6"/>
  <c r="Q71" i="6" s="1"/>
  <c r="O9" i="6"/>
  <c r="O71" i="6" s="1"/>
  <c r="N9" i="6"/>
  <c r="N71" i="6" s="1"/>
  <c r="G9" i="6"/>
  <c r="G71" i="6" s="1"/>
  <c r="E9" i="6"/>
  <c r="E71" i="6" s="1"/>
  <c r="AA8" i="6"/>
  <c r="Z8" i="6"/>
  <c r="AB8" i="6" s="1"/>
  <c r="U8" i="6"/>
  <c r="W8" i="6" s="1"/>
  <c r="P8" i="6"/>
  <c r="AA7" i="6"/>
  <c r="Z7" i="6"/>
  <c r="AB7" i="6" s="1"/>
  <c r="AB9" i="6" s="1"/>
  <c r="U7" i="6"/>
  <c r="W7" i="6" s="1"/>
  <c r="P7" i="6"/>
  <c r="P9" i="6" s="1"/>
  <c r="X16" i="6" l="1"/>
  <c r="AB56" i="6"/>
  <c r="X64" i="6"/>
  <c r="X69" i="6" s="1"/>
  <c r="AA9" i="6"/>
  <c r="U25" i="6"/>
  <c r="AB12" i="6"/>
  <c r="AB15" i="6"/>
  <c r="X17" i="6"/>
  <c r="X19" i="6"/>
  <c r="X20" i="6"/>
  <c r="AB22" i="6"/>
  <c r="X23" i="6"/>
  <c r="AB23" i="6"/>
  <c r="U32" i="6"/>
  <c r="AA32" i="6"/>
  <c r="X31" i="6"/>
  <c r="AB31" i="6"/>
  <c r="U52" i="6"/>
  <c r="AA52" i="6"/>
  <c r="AB39" i="6"/>
  <c r="AB40" i="6"/>
  <c r="AB43" i="6"/>
  <c r="AB44" i="6"/>
  <c r="AB47" i="6"/>
  <c r="AB48" i="6"/>
  <c r="X55" i="6"/>
  <c r="W56" i="6"/>
  <c r="X56" i="6" s="1"/>
  <c r="AA61" i="6"/>
  <c r="AB57" i="6"/>
  <c r="AB58" i="6"/>
  <c r="AB59" i="6"/>
  <c r="AB60" i="6"/>
  <c r="X39" i="6"/>
  <c r="X40" i="6"/>
  <c r="X41" i="6"/>
  <c r="X43" i="6"/>
  <c r="X44" i="6"/>
  <c r="X45" i="6"/>
  <c r="X47" i="6"/>
  <c r="X48" i="6"/>
  <c r="X49" i="6"/>
  <c r="X58" i="6"/>
  <c r="X59" i="6"/>
  <c r="X60" i="6"/>
  <c r="W9" i="6"/>
  <c r="X7" i="6"/>
  <c r="X8" i="6"/>
  <c r="U71" i="6"/>
  <c r="X18" i="6"/>
  <c r="AB61" i="6"/>
  <c r="X24" i="6"/>
  <c r="Z9" i="6"/>
  <c r="Z71" i="6" s="1"/>
  <c r="W12" i="6"/>
  <c r="W25" i="6" s="1"/>
  <c r="AA25" i="6"/>
  <c r="AA71" i="6" s="1"/>
  <c r="W28" i="6"/>
  <c r="W32" i="6" s="1"/>
  <c r="AB28" i="6"/>
  <c r="AB32" i="6" s="1"/>
  <c r="W36" i="6"/>
  <c r="W52" i="6" s="1"/>
  <c r="AB36" i="6"/>
  <c r="AB52" i="6" s="1"/>
  <c r="P52" i="6"/>
  <c r="P71" i="6" s="1"/>
  <c r="F73" i="6"/>
  <c r="F75" i="6" s="1"/>
  <c r="X28" i="6"/>
  <c r="X32" i="6" s="1"/>
  <c r="W61" i="6" l="1"/>
  <c r="X12" i="6"/>
  <c r="X25" i="6" s="1"/>
  <c r="X61" i="6"/>
  <c r="AB25" i="6"/>
  <c r="AB71" i="6" s="1"/>
  <c r="X36" i="6"/>
  <c r="X52" i="6" s="1"/>
  <c r="W71" i="6"/>
  <c r="X9" i="6"/>
  <c r="X71" i="6" s="1"/>
</calcChain>
</file>

<file path=xl/sharedStrings.xml><?xml version="1.0" encoding="utf-8"?>
<sst xmlns="http://schemas.openxmlformats.org/spreadsheetml/2006/main" count="195" uniqueCount="167">
  <si>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</si>
  <si>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</si>
  <si>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</si>
  <si>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</si>
  <si>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</si>
  <si>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</si>
  <si>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</si>
  <si>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</si>
  <si>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</si>
  <si>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</si>
  <si>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</si>
  <si>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</si>
  <si>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</si>
  <si>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</si>
  <si>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</si>
  <si>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</si>
  <si>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</si>
  <si>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</si>
  <si>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</si>
  <si>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</si>
  <si>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</si>
  <si>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</si>
  <si>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</si>
  <si>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</si>
  <si>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</si>
  <si>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</si>
  <si>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</si>
  <si>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</si>
  <si>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</si>
  <si>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</si>
  <si>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</si>
  <si>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</si>
  <si>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</si>
  <si>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</si>
  <si>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</si>
  <si>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</si>
  <si>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</si>
  <si>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</si>
  <si>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</si>
  <si>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</si>
  <si>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</si>
  <si>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</si>
  <si>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</si>
  <si>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</si>
  <si>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</si>
  <si>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</si>
  <si>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</si>
  <si>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</si>
  <si>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</si>
  <si>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</si>
  <si>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</si>
  <si>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</si>
  <si>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</si>
  <si>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</si>
  <si>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</si>
  <si>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</si>
  <si>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</si>
  <si>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</si>
  <si>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</si>
  <si>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</si>
  <si>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</si>
  <si>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</si>
  <si>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</si>
  <si>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</si>
  <si>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</si>
  <si>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</si>
  <si>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</si>
  <si>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</si>
  <si>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</si>
  <si>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</si>
  <si>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</si>
  <si>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</si>
  <si>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</si>
  <si>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</si>
  <si>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</si>
  <si>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</si>
  <si>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</si>
  <si>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</si>
  <si>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</si>
  <si>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</si>
  <si>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</si>
  <si>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</si>
  <si>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</si>
  <si>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</si>
  <si>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</si>
  <si>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</si>
  <si>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</si>
  <si>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</si>
  <si>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</si>
  <si>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</si>
  <si>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</si>
  <si>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</si>
  <si>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</si>
  <si>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</si>
  <si>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</si>
  <si>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</si>
  <si>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</si>
  <si>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</si>
  <si>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</si>
  <si>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</si>
  <si>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</si>
  <si>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</si>
  <si>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</si>
  <si>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</si>
  <si>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</si>
  <si>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</si>
  <si>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</si>
  <si>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</si>
  <si>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</si>
  <si>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</si>
  <si>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</si>
  <si>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</si>
  <si>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</si>
  <si>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</si>
  <si>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</si>
  <si>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</si>
  <si>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</si>
  <si>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</si>
  <si>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</si>
  <si>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</si>
  <si>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</si>
  <si>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</si>
  <si>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</si>
  <si>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</si>
  <si>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</si>
  <si>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</si>
  <si>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</si>
  <si>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</si>
  <si>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</si>
  <si>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</si>
  <si>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</si>
  <si>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</si>
  <si>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</si>
  <si>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</si>
  <si>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</si>
  <si>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</si>
  <si>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</si>
  <si>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</si>
  <si>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</si>
  <si>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</si>
  <si>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</si>
  <si>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</si>
  <si>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</si>
  <si>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</si>
  <si>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</si>
  <si>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</si>
  <si>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</si>
  <si>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</si>
  <si>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</si>
  <si>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</si>
  <si>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</si>
  <si>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</si>
  <si>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</si>
  <si>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</si>
  <si>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</si>
  <si>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</si>
  <si>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</si>
  <si>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</si>
  <si>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</si>
  <si>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</si>
  <si>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</si>
  <si>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</si>
  <si>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</si>
  <si>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</si>
  <si>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</si>
  <si>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</si>
  <si>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1RA  MAYO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</si>
</sst>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7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4" fontId="8" fillId="0" borderId="7" xfId="0" applyNumberFormat="1" applyFont="1" applyBorder="1"/>
    <xf numFmtId="0" fontId="8" fillId="0" borderId="7" xfId="0" applyFont="1" applyBorder="1"/>
    <xf numFmtId="0" fontId="8" fillId="0" borderId="7" xfId="0" applyFont="1" applyFill="1" applyBorder="1"/>
    <xf numFmtId="4" fontId="8" fillId="0" borderId="7" xfId="0" applyNumberFormat="1" applyFont="1" applyFill="1" applyBorder="1"/>
    <xf numFmtId="0" fontId="8" fillId="0" borderId="7" xfId="0" applyFont="1" applyFill="1" applyBorder="1" applyAlignment="1">
      <alignment horizontal="center"/>
    </xf>
    <xf numFmtId="4" fontId="8" fillId="3" borderId="7" xfId="0" applyNumberFormat="1" applyFont="1" applyFill="1" applyBorder="1"/>
    <xf numFmtId="4" fontId="8" fillId="4" borderId="7" xfId="0" applyNumberFormat="1" applyFont="1" applyFill="1" applyBorder="1"/>
    <xf numFmtId="4" fontId="7" fillId="5" borderId="7" xfId="0" applyNumberFormat="1" applyFont="1" applyFill="1" applyBorder="1"/>
    <xf numFmtId="2" fontId="8" fillId="0" borderId="7" xfId="0" applyNumberFormat="1" applyFont="1" applyFill="1" applyBorder="1"/>
    <xf numFmtId="2" fontId="8" fillId="6" borderId="7" xfId="0" applyNumberFormat="1" applyFont="1" applyFill="1" applyBorder="1"/>
    <xf numFmtId="44" fontId="8" fillId="0" borderId="7" xfId="0" applyNumberFormat="1" applyFont="1" applyFill="1" applyBorder="1"/>
    <xf numFmtId="4" fontId="10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44" fontId="7" fillId="7" borderId="7" xfId="1" applyFont="1" applyFill="1" applyBorder="1"/>
    <xf numFmtId="4" fontId="10" fillId="0" borderId="7" xfId="1" applyNumberFormat="1" applyFont="1" applyFill="1" applyBorder="1" applyAlignment="1">
      <alignment horizontal="center"/>
    </xf>
    <xf numFmtId="4" fontId="8" fillId="0" borderId="7" xfId="1" applyNumberFormat="1" applyFont="1" applyFill="1" applyBorder="1"/>
    <xf numFmtId="4" fontId="7" fillId="0" borderId="7" xfId="0" applyNumberFormat="1" applyFont="1" applyFill="1" applyBorder="1"/>
    <xf numFmtId="0" fontId="8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8" fillId="0" borderId="7" xfId="0" applyNumberFormat="1" applyFont="1" applyBorder="1"/>
    <xf numFmtId="4" fontId="10" fillId="0" borderId="7" xfId="0" applyNumberFormat="1" applyFont="1" applyBorder="1" applyAlignment="1">
      <alignment horizontal="center"/>
    </xf>
    <xf numFmtId="4" fontId="8" fillId="6" borderId="7" xfId="0" applyNumberFormat="1" applyFont="1" applyFill="1" applyBorder="1"/>
    <xf numFmtId="4" fontId="7" fillId="8" borderId="7" xfId="0" applyNumberFormat="1" applyFont="1" applyFill="1" applyBorder="1"/>
    <xf numFmtId="44" fontId="8" fillId="4" borderId="7" xfId="0" applyNumberFormat="1" applyFont="1" applyFill="1" applyBorder="1"/>
    <xf numFmtId="4" fontId="8" fillId="9" borderId="7" xfId="0" applyNumberFormat="1" applyFont="1" applyFill="1" applyBorder="1"/>
    <xf numFmtId="4" fontId="3" fillId="5" borderId="7" xfId="0" applyNumberFormat="1" applyFont="1" applyFill="1" applyBorder="1"/>
    <xf numFmtId="0" fontId="8" fillId="0" borderId="7" xfId="0" applyFont="1" applyBorder="1" applyAlignment="1">
      <alignment wrapText="1"/>
    </xf>
    <xf numFmtId="4" fontId="3" fillId="0" borderId="7" xfId="1" applyNumberFormat="1" applyFont="1" applyBorder="1"/>
    <xf numFmtId="44" fontId="3" fillId="0" borderId="7" xfId="1" applyFont="1" applyBorder="1"/>
    <xf numFmtId="0" fontId="7" fillId="0" borderId="7" xfId="0" applyFont="1" applyBorder="1" applyAlignment="1">
      <alignment horizontal="right"/>
    </xf>
    <xf numFmtId="4" fontId="7" fillId="10" borderId="7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137832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topLeftCell="F64" workbookViewId="0">
      <selection sqref="A1:AB85"/>
    </sheetView>
  </sheetViews>
  <sheetFormatPr baseColWidth="10" defaultRowHeight="15" x14ac:dyDescent="0.25"/>
  <cols>
    <col min="1" max="1" width="5.28515625" customWidth="1"/>
    <col min="3" max="3" width="35.28515625" customWidth="1"/>
    <col min="4" max="4" width="27.140625" customWidth="1"/>
    <col min="5" max="5" width="17.42578125" bestFit="1" customWidth="1"/>
    <col min="6" max="6" width="11.5703125" bestFit="1" customWidth="1"/>
    <col min="7" max="7" width="15.85546875" hidden="1" customWidth="1"/>
    <col min="8" max="8" width="11.5703125" bestFit="1" customWidth="1"/>
    <col min="9" max="10" width="14.42578125" hidden="1" customWidth="1"/>
    <col min="11" max="11" width="12.28515625" hidden="1" customWidth="1"/>
    <col min="12" max="12" width="14.42578125" hidden="1" customWidth="1"/>
    <col min="13" max="13" width="11.5703125" hidden="1" customWidth="1"/>
    <col min="14" max="14" width="11.5703125" bestFit="1" customWidth="1"/>
    <col min="15" max="15" width="11.5703125" hidden="1" customWidth="1"/>
    <col min="16" max="16" width="17.42578125" bestFit="1" customWidth="1"/>
    <col min="17" max="18" width="11.5703125" bestFit="1" customWidth="1"/>
    <col min="19" max="19" width="15.85546875" bestFit="1" customWidth="1"/>
    <col min="20" max="20" width="11.5703125" bestFit="1" customWidth="1"/>
    <col min="21" max="21" width="15.85546875" hidden="1" customWidth="1"/>
    <col min="22" max="22" width="12.28515625" hidden="1" customWidth="1"/>
    <col min="23" max="23" width="15.85546875" bestFit="1" customWidth="1"/>
    <col min="24" max="24" width="15.85546875" hidden="1" customWidth="1"/>
    <col min="25" max="25" width="14.42578125" bestFit="1" customWidth="1"/>
    <col min="26" max="26" width="15.85546875" hidden="1" customWidth="1"/>
    <col min="27" max="27" width="14.42578125" hidden="1" customWidth="1"/>
    <col min="28" max="28" width="15.855468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57" t="s">
        <v>166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7"/>
      <c r="X4" s="57"/>
      <c r="Y4" s="57"/>
      <c r="Z4" s="57"/>
      <c r="AA4" s="57"/>
      <c r="AB4" s="57"/>
    </row>
    <row r="5" spans="1:28" ht="56.25" x14ac:dyDescent="0.25">
      <c r="A5" s="5"/>
      <c r="B5" s="21" t="s">
        <v>0</v>
      </c>
      <c r="C5" s="6" t="s">
        <v>1</v>
      </c>
      <c r="D5" s="7" t="s">
        <v>2</v>
      </c>
      <c r="E5" s="8" t="s">
        <v>3</v>
      </c>
      <c r="F5" s="13" t="s">
        <v>4</v>
      </c>
      <c r="G5" s="9" t="s">
        <v>5</v>
      </c>
      <c r="H5" s="6" t="s">
        <v>6</v>
      </c>
      <c r="I5" s="10" t="s">
        <v>7</v>
      </c>
      <c r="J5" s="9" t="s">
        <v>8</v>
      </c>
      <c r="K5" s="9" t="s">
        <v>9</v>
      </c>
      <c r="L5" s="11" t="s">
        <v>10</v>
      </c>
      <c r="M5" s="11" t="s">
        <v>11</v>
      </c>
      <c r="N5" s="12" t="s">
        <v>12</v>
      </c>
      <c r="O5" s="7" t="s">
        <v>13</v>
      </c>
      <c r="P5" s="7" t="s">
        <v>14</v>
      </c>
      <c r="Q5" s="12" t="s">
        <v>15</v>
      </c>
      <c r="R5" s="13" t="s">
        <v>16</v>
      </c>
      <c r="S5" s="13" t="s">
        <v>17</v>
      </c>
      <c r="T5" s="13" t="s">
        <v>18</v>
      </c>
      <c r="U5" s="22" t="s">
        <v>19</v>
      </c>
      <c r="V5" s="23" t="s">
        <v>20</v>
      </c>
      <c r="W5" s="14" t="s">
        <v>21</v>
      </c>
      <c r="X5" s="24" t="s">
        <v>22</v>
      </c>
      <c r="Y5" s="12" t="s">
        <v>23</v>
      </c>
      <c r="Z5" s="12" t="s">
        <v>24</v>
      </c>
      <c r="AA5" s="7" t="s">
        <v>25</v>
      </c>
      <c r="AB5" s="7" t="s">
        <v>26</v>
      </c>
    </row>
    <row r="6" spans="1:28" ht="18.75" x14ac:dyDescent="0.3">
      <c r="A6" s="1"/>
      <c r="B6" s="25" t="s">
        <v>27</v>
      </c>
      <c r="C6" s="25" t="s">
        <v>28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7"/>
      <c r="AA6" s="27"/>
      <c r="AB6" s="27"/>
    </row>
    <row r="7" spans="1:28" ht="18.75" x14ac:dyDescent="0.3">
      <c r="A7" s="15"/>
      <c r="B7" s="28" t="s">
        <v>29</v>
      </c>
      <c r="C7" s="28" t="s">
        <v>30</v>
      </c>
      <c r="D7" s="28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-0.09</v>
      </c>
      <c r="U7" s="32">
        <f>ROUND(E7*0.115,2)</f>
        <v>2863.21</v>
      </c>
      <c r="V7" s="29"/>
      <c r="W7" s="29">
        <f>SUM(S7:V7)+G7</f>
        <v>13602.25</v>
      </c>
      <c r="X7" s="33">
        <f>P7-W7</f>
        <v>11295.2</v>
      </c>
      <c r="Y7" s="34">
        <v>958.16</v>
      </c>
      <c r="Z7" s="29">
        <f>ROUND(+E7*17.5%,2)+ROUND(E7*3%,2)</f>
        <v>5103.97</v>
      </c>
      <c r="AA7" s="35">
        <f>ROUND(+E7*2%,2)</f>
        <v>497.95</v>
      </c>
      <c r="AB7" s="36">
        <f>SUM(Y7:AA7)</f>
        <v>6560.08</v>
      </c>
    </row>
    <row r="8" spans="1:28" ht="18.75" x14ac:dyDescent="0.3">
      <c r="A8" s="15"/>
      <c r="B8" s="28" t="s">
        <v>32</v>
      </c>
      <c r="C8" s="28" t="s">
        <v>33</v>
      </c>
      <c r="D8" s="28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7">
        <v>2.2200000000000002</v>
      </c>
      <c r="O8" s="29"/>
      <c r="P8" s="29">
        <f>E8+-N8</f>
        <v>6992.4299999999994</v>
      </c>
      <c r="Q8" s="29">
        <v>0</v>
      </c>
      <c r="R8" s="29"/>
      <c r="S8" s="29">
        <v>693.3</v>
      </c>
      <c r="T8" s="29">
        <v>-0.05</v>
      </c>
      <c r="U8" s="32">
        <f>ROUND(E8*0.115,2)</f>
        <v>804.38</v>
      </c>
      <c r="V8" s="29"/>
      <c r="W8" s="29">
        <f>SUM(S8:V8)+G8</f>
        <v>1497.63</v>
      </c>
      <c r="X8" s="33">
        <f>P8-W8</f>
        <v>5494.7999999999993</v>
      </c>
      <c r="Y8" s="34">
        <v>453.02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2026.81</v>
      </c>
    </row>
    <row r="9" spans="1:28" ht="18.75" x14ac:dyDescent="0.3">
      <c r="A9" s="1"/>
      <c r="B9" s="38" t="s">
        <v>35</v>
      </c>
      <c r="C9" s="25"/>
      <c r="D9" s="25"/>
      <c r="E9" s="39">
        <f>SUM(E7:E8)</f>
        <v>31892.1</v>
      </c>
      <c r="F9" s="39"/>
      <c r="G9" s="39">
        <f>+G8+G7</f>
        <v>6000</v>
      </c>
      <c r="H9" s="39"/>
      <c r="I9" s="39"/>
      <c r="J9" s="39"/>
      <c r="K9" s="39"/>
      <c r="L9" s="39"/>
      <c r="M9" s="39"/>
      <c r="N9" s="39">
        <f>SUM(N7:N8)</f>
        <v>2.2200000000000002</v>
      </c>
      <c r="O9" s="39">
        <f>SUM(O7:O8)</f>
        <v>0</v>
      </c>
      <c r="P9" s="39">
        <f>SUM(P7:P8)</f>
        <v>31889.88</v>
      </c>
      <c r="Q9" s="39">
        <f t="shared" ref="Q9:AB9" si="0">SUM(Q7:Q8)</f>
        <v>0</v>
      </c>
      <c r="R9" s="39">
        <f t="shared" si="0"/>
        <v>0</v>
      </c>
      <c r="S9" s="39">
        <f t="shared" si="0"/>
        <v>5432.43</v>
      </c>
      <c r="T9" s="39">
        <f t="shared" si="0"/>
        <v>-0.14000000000000001</v>
      </c>
      <c r="U9" s="39">
        <f>SUM(U7:U8)</f>
        <v>3667.59</v>
      </c>
      <c r="V9" s="39"/>
      <c r="W9" s="39">
        <f t="shared" si="0"/>
        <v>15099.880000000001</v>
      </c>
      <c r="X9" s="39">
        <f>SUM(X7:X8)</f>
        <v>16790</v>
      </c>
      <c r="Y9" s="39">
        <f t="shared" si="0"/>
        <v>1411.1799999999998</v>
      </c>
      <c r="Z9" s="39">
        <f t="shared" si="0"/>
        <v>6537.87</v>
      </c>
      <c r="AA9" s="39">
        <f t="shared" si="0"/>
        <v>637.83999999999992</v>
      </c>
      <c r="AB9" s="39">
        <f t="shared" si="0"/>
        <v>8586.89</v>
      </c>
    </row>
    <row r="10" spans="1:28" ht="18.75" x14ac:dyDescent="0.3">
      <c r="A10" s="1"/>
      <c r="B10" s="27"/>
      <c r="C10" s="27"/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  <c r="AB10" s="27"/>
    </row>
    <row r="11" spans="1:28" ht="18.75" x14ac:dyDescent="0.3">
      <c r="A11" s="1"/>
      <c r="B11" s="25" t="s">
        <v>36</v>
      </c>
      <c r="C11" s="25" t="s">
        <v>37</v>
      </c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7"/>
      <c r="AA11" s="27"/>
      <c r="AB11" s="27"/>
    </row>
    <row r="12" spans="1:28" ht="18.75" x14ac:dyDescent="0.3">
      <c r="A12" s="15"/>
      <c r="B12" s="28" t="s">
        <v>38</v>
      </c>
      <c r="C12" s="28" t="s">
        <v>39</v>
      </c>
      <c r="D12" s="28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7.0000000000000007E-2</v>
      </c>
      <c r="U12" s="32">
        <f>ROUND(E12*0.115,2)</f>
        <v>1689.55</v>
      </c>
      <c r="V12" s="29"/>
      <c r="W12" s="29">
        <f>SUM(S12:V12)+G12</f>
        <v>6862.75</v>
      </c>
      <c r="X12" s="33">
        <f>P12-W12</f>
        <v>7829</v>
      </c>
      <c r="Y12" s="34">
        <v>670.2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4" si="1">SUM(Y12:AA12)</f>
        <v>3975.8500000000004</v>
      </c>
    </row>
    <row r="13" spans="1:28" ht="18.75" x14ac:dyDescent="0.3">
      <c r="A13" s="1"/>
      <c r="B13" s="27" t="s">
        <v>41</v>
      </c>
      <c r="C13" s="28" t="s">
        <v>42</v>
      </c>
      <c r="D13" s="27" t="s">
        <v>43</v>
      </c>
      <c r="E13" s="29">
        <v>12887.4</v>
      </c>
      <c r="F13" s="30">
        <v>15</v>
      </c>
      <c r="G13" s="29"/>
      <c r="H13" s="29"/>
      <c r="I13" s="29"/>
      <c r="J13" s="29"/>
      <c r="K13" s="29"/>
      <c r="L13" s="29"/>
      <c r="M13" s="29"/>
      <c r="N13" s="40">
        <v>2.0499999999999998</v>
      </c>
      <c r="O13" s="41"/>
      <c r="P13" s="29">
        <f t="shared" ref="P13:P24" si="2">E13+-N13</f>
        <v>12885.35</v>
      </c>
      <c r="Q13" s="29">
        <v>0</v>
      </c>
      <c r="R13" s="29"/>
      <c r="S13" s="29">
        <v>1929.72</v>
      </c>
      <c r="T13" s="29">
        <v>-0.02</v>
      </c>
      <c r="U13" s="32">
        <f>ROUND(E13*0.115,2)</f>
        <v>1482.05</v>
      </c>
      <c r="V13" s="29"/>
      <c r="W13" s="29">
        <f>SUM(S13:V13)+G13</f>
        <v>3411.75</v>
      </c>
      <c r="X13" s="33">
        <f>P13-W13</f>
        <v>9473.6</v>
      </c>
      <c r="Y13" s="34">
        <v>619.29</v>
      </c>
      <c r="Z13" s="29">
        <f>ROUND(+E13*17.5%,2)+ROUND(E13*3%,2)</f>
        <v>2641.92</v>
      </c>
      <c r="AA13" s="35">
        <f>ROUND(+E13*2%,2)</f>
        <v>257.75</v>
      </c>
      <c r="AB13" s="36">
        <f t="shared" si="1"/>
        <v>3518.96</v>
      </c>
    </row>
    <row r="14" spans="1:28" ht="18.75" x14ac:dyDescent="0.3">
      <c r="A14" s="15"/>
      <c r="B14" s="28" t="s">
        <v>41</v>
      </c>
      <c r="C14" s="28" t="s">
        <v>44</v>
      </c>
      <c r="D14" s="28" t="s">
        <v>45</v>
      </c>
      <c r="E14" s="29"/>
      <c r="F14" s="30"/>
      <c r="G14" s="29"/>
      <c r="H14" s="29"/>
      <c r="I14" s="29"/>
      <c r="J14" s="29"/>
      <c r="K14" s="29"/>
      <c r="L14" s="29"/>
      <c r="M14" s="29"/>
      <c r="N14" s="40"/>
      <c r="O14" s="41"/>
      <c r="P14" s="29">
        <f t="shared" si="2"/>
        <v>0</v>
      </c>
      <c r="Q14" s="29"/>
      <c r="R14" s="29"/>
      <c r="S14" s="29"/>
      <c r="T14" s="29"/>
      <c r="U14" s="29"/>
      <c r="V14" s="29"/>
      <c r="W14" s="29"/>
      <c r="X14" s="42"/>
      <c r="Y14" s="34"/>
      <c r="Z14" s="29"/>
      <c r="AA14" s="34"/>
      <c r="AB14" s="36">
        <f t="shared" si="1"/>
        <v>0</v>
      </c>
    </row>
    <row r="15" spans="1:28" ht="18.75" x14ac:dyDescent="0.3">
      <c r="A15" s="15"/>
      <c r="B15" s="28" t="s">
        <v>46</v>
      </c>
      <c r="C15" s="28" t="s">
        <v>47</v>
      </c>
      <c r="D15" s="28" t="s">
        <v>48</v>
      </c>
      <c r="E15" s="29">
        <v>9820.35</v>
      </c>
      <c r="F15" s="30">
        <v>15</v>
      </c>
      <c r="G15" s="31">
        <v>2000</v>
      </c>
      <c r="H15" s="29"/>
      <c r="I15" s="29"/>
      <c r="J15" s="29"/>
      <c r="K15" s="29"/>
      <c r="L15" s="29"/>
      <c r="M15" s="29"/>
      <c r="N15" s="40">
        <v>24.94</v>
      </c>
      <c r="O15" s="41"/>
      <c r="P15" s="29">
        <f t="shared" si="2"/>
        <v>9795.41</v>
      </c>
      <c r="Q15" s="29">
        <v>0</v>
      </c>
      <c r="R15" s="29"/>
      <c r="S15" s="29">
        <v>1274.5999999999999</v>
      </c>
      <c r="T15" s="29">
        <v>-0.13</v>
      </c>
      <c r="U15" s="32">
        <f>ROUND(E15*0.115,2)</f>
        <v>1129.3399999999999</v>
      </c>
      <c r="V15" s="29"/>
      <c r="W15" s="29">
        <f t="shared" ref="W15:W24" si="3">SUM(S15:V15)+G15</f>
        <v>4403.8099999999995</v>
      </c>
      <c r="X15" s="33">
        <f t="shared" ref="X15:X24" si="4">P15-W15</f>
        <v>5391.6</v>
      </c>
      <c r="Y15" s="34">
        <v>532.75</v>
      </c>
      <c r="Z15" s="29">
        <f>ROUND(+E15*17.5%,2)+ROUND(E15*3%,2)</f>
        <v>2013.17</v>
      </c>
      <c r="AA15" s="35">
        <f>ROUND(+E15*2%,2)</f>
        <v>196.41</v>
      </c>
      <c r="AB15" s="36">
        <f t="shared" si="1"/>
        <v>2742.33</v>
      </c>
    </row>
    <row r="16" spans="1:28" ht="18.75" x14ac:dyDescent="0.3">
      <c r="A16" s="1"/>
      <c r="B16" s="27" t="s">
        <v>49</v>
      </c>
      <c r="C16" s="27" t="s">
        <v>50</v>
      </c>
      <c r="D16" s="27" t="s">
        <v>51</v>
      </c>
      <c r="E16" s="26">
        <v>5774.4</v>
      </c>
      <c r="F16" s="43">
        <v>15</v>
      </c>
      <c r="G16" s="31">
        <v>2887</v>
      </c>
      <c r="H16" s="26"/>
      <c r="I16" s="26"/>
      <c r="J16" s="26"/>
      <c r="K16" s="26"/>
      <c r="L16" s="26"/>
      <c r="M16" s="26"/>
      <c r="N16" s="44"/>
      <c r="O16" s="26"/>
      <c r="P16" s="29">
        <f t="shared" si="2"/>
        <v>5774.4</v>
      </c>
      <c r="Q16" s="26">
        <v>0</v>
      </c>
      <c r="R16" s="26"/>
      <c r="S16" s="26">
        <v>486.31</v>
      </c>
      <c r="T16" s="26">
        <v>0.03</v>
      </c>
      <c r="U16" s="32">
        <f>ROUND(E16*0.115,2)</f>
        <v>664.06</v>
      </c>
      <c r="V16" s="29"/>
      <c r="W16" s="29">
        <f t="shared" si="3"/>
        <v>4037.3999999999996</v>
      </c>
      <c r="X16" s="33">
        <f t="shared" si="4"/>
        <v>1737</v>
      </c>
      <c r="Y16" s="45">
        <v>418.59</v>
      </c>
      <c r="Z16" s="26">
        <f>ROUND(+E16*17.5%,2)+ROUND(E16*3%,2)</f>
        <v>1183.75</v>
      </c>
      <c r="AA16" s="35">
        <f>ROUND(+E16*2%,2)</f>
        <v>115.49</v>
      </c>
      <c r="AB16" s="36">
        <f t="shared" si="1"/>
        <v>1717.83</v>
      </c>
    </row>
    <row r="17" spans="1:28" ht="18.75" x14ac:dyDescent="0.3">
      <c r="A17" s="1"/>
      <c r="B17" s="27" t="s">
        <v>52</v>
      </c>
      <c r="C17" s="27" t="s">
        <v>53</v>
      </c>
      <c r="D17" s="27" t="s">
        <v>54</v>
      </c>
      <c r="E17" s="26">
        <v>5774.4</v>
      </c>
      <c r="F17" s="43">
        <v>15</v>
      </c>
      <c r="G17" s="31">
        <v>734.08</v>
      </c>
      <c r="H17" s="26"/>
      <c r="I17" s="26"/>
      <c r="J17" s="26"/>
      <c r="K17" s="26"/>
      <c r="L17" s="26"/>
      <c r="M17" s="26"/>
      <c r="N17" s="46"/>
      <c r="O17" s="26"/>
      <c r="P17" s="29">
        <f t="shared" si="2"/>
        <v>5774.4</v>
      </c>
      <c r="Q17" s="26"/>
      <c r="R17" s="26"/>
      <c r="S17" s="26">
        <v>486.31</v>
      </c>
      <c r="T17" s="26">
        <v>-0.05</v>
      </c>
      <c r="U17" s="32">
        <f>ROUND(E17*0.115,2)</f>
        <v>664.06</v>
      </c>
      <c r="V17" s="29"/>
      <c r="W17" s="29">
        <f t="shared" si="3"/>
        <v>1884.4</v>
      </c>
      <c r="X17" s="33">
        <f t="shared" si="4"/>
        <v>3889.9999999999995</v>
      </c>
      <c r="Y17" s="45">
        <v>418.59</v>
      </c>
      <c r="Z17" s="26">
        <f>ROUND(+E17*17.5%,2)+ROUND(E17*3%,2)</f>
        <v>1183.75</v>
      </c>
      <c r="AA17" s="35">
        <f>ROUND(+E17*2%,2)</f>
        <v>115.49</v>
      </c>
      <c r="AB17" s="36">
        <f t="shared" si="1"/>
        <v>1717.83</v>
      </c>
    </row>
    <row r="18" spans="1:28" ht="18.75" x14ac:dyDescent="0.3">
      <c r="A18" s="1"/>
      <c r="B18" s="27" t="s">
        <v>55</v>
      </c>
      <c r="C18" s="27" t="s">
        <v>56</v>
      </c>
      <c r="D18" s="27" t="s">
        <v>57</v>
      </c>
      <c r="E18" s="26">
        <v>5221.3500000000004</v>
      </c>
      <c r="F18" s="43">
        <v>15</v>
      </c>
      <c r="G18" s="31">
        <v>2585</v>
      </c>
      <c r="H18" s="26"/>
      <c r="I18" s="26"/>
      <c r="J18" s="26"/>
      <c r="K18" s="26"/>
      <c r="L18" s="26"/>
      <c r="M18" s="26"/>
      <c r="N18" s="46"/>
      <c r="O18" s="26"/>
      <c r="P18" s="29">
        <f t="shared" si="2"/>
        <v>5221.3500000000004</v>
      </c>
      <c r="Q18" s="26"/>
      <c r="R18" s="26"/>
      <c r="S18" s="26">
        <v>411.62</v>
      </c>
      <c r="T18" s="26">
        <v>7.0000000000000007E-2</v>
      </c>
      <c r="U18" s="32">
        <f>ROUND(E18*0.115,2)</f>
        <v>600.46</v>
      </c>
      <c r="V18" s="29"/>
      <c r="W18" s="29">
        <f t="shared" si="3"/>
        <v>3597.15</v>
      </c>
      <c r="X18" s="33">
        <f t="shared" si="4"/>
        <v>1624.2000000000003</v>
      </c>
      <c r="Y18" s="45">
        <v>402.98</v>
      </c>
      <c r="Z18" s="26">
        <f>ROUND(+E18*17.5%,2)+ROUND(E18*3%,2)</f>
        <v>1070.3800000000001</v>
      </c>
      <c r="AA18" s="35">
        <f>ROUND(+E18*2%,2)</f>
        <v>104.43</v>
      </c>
      <c r="AB18" s="36">
        <f t="shared" si="1"/>
        <v>1577.7900000000002</v>
      </c>
    </row>
    <row r="19" spans="1:28" ht="18.75" x14ac:dyDescent="0.3">
      <c r="A19" s="1"/>
      <c r="B19" s="27" t="s">
        <v>58</v>
      </c>
      <c r="C19" s="27" t="s">
        <v>165</v>
      </c>
      <c r="D19" s="27" t="s">
        <v>59</v>
      </c>
      <c r="E19" s="26">
        <v>5774.4</v>
      </c>
      <c r="F19" s="43">
        <v>15</v>
      </c>
      <c r="G19" s="29"/>
      <c r="H19" s="46"/>
      <c r="I19" s="46"/>
      <c r="J19" s="46"/>
      <c r="K19" s="46"/>
      <c r="L19" s="46"/>
      <c r="M19" s="46"/>
      <c r="N19" s="44"/>
      <c r="O19" s="26"/>
      <c r="P19" s="29">
        <f t="shared" si="2"/>
        <v>5774.4</v>
      </c>
      <c r="Q19" s="26"/>
      <c r="R19" s="26"/>
      <c r="S19" s="26">
        <v>486.31</v>
      </c>
      <c r="T19" s="26">
        <v>-0.11</v>
      </c>
      <c r="U19" s="29">
        <v>0</v>
      </c>
      <c r="V19" s="29"/>
      <c r="W19" s="29">
        <f t="shared" si="3"/>
        <v>486.2</v>
      </c>
      <c r="X19" s="33">
        <f t="shared" si="4"/>
        <v>5288.2</v>
      </c>
      <c r="Y19" s="45">
        <v>418.59</v>
      </c>
      <c r="Z19" s="26">
        <v>0</v>
      </c>
      <c r="AA19" s="34">
        <v>0</v>
      </c>
      <c r="AB19" s="36">
        <f t="shared" si="1"/>
        <v>418.59</v>
      </c>
    </row>
    <row r="20" spans="1:28" ht="18.75" x14ac:dyDescent="0.3">
      <c r="A20" s="1"/>
      <c r="B20" s="27" t="s">
        <v>60</v>
      </c>
      <c r="C20" s="27" t="s">
        <v>61</v>
      </c>
      <c r="D20" s="27" t="s">
        <v>57</v>
      </c>
      <c r="E20" s="29">
        <v>5221.3500000000004</v>
      </c>
      <c r="F20" s="43">
        <v>15</v>
      </c>
      <c r="G20" s="31">
        <v>2611</v>
      </c>
      <c r="H20" s="26"/>
      <c r="I20" s="26"/>
      <c r="J20" s="26"/>
      <c r="K20" s="26"/>
      <c r="L20" s="26"/>
      <c r="M20" s="26"/>
      <c r="N20" s="46"/>
      <c r="O20" s="26"/>
      <c r="P20" s="29">
        <f t="shared" si="2"/>
        <v>5221.3500000000004</v>
      </c>
      <c r="Q20" s="26"/>
      <c r="R20" s="26"/>
      <c r="S20" s="26">
        <v>411.62</v>
      </c>
      <c r="T20" s="26">
        <v>7.0000000000000007E-2</v>
      </c>
      <c r="U20" s="32">
        <f>ROUND(E20*0.115,2)</f>
        <v>600.46</v>
      </c>
      <c r="V20" s="29"/>
      <c r="W20" s="29">
        <f t="shared" si="3"/>
        <v>3623.15</v>
      </c>
      <c r="X20" s="33">
        <f t="shared" si="4"/>
        <v>1598.2000000000003</v>
      </c>
      <c r="Y20" s="45">
        <v>402.98</v>
      </c>
      <c r="Z20" s="26">
        <f>ROUND(+E20*17.5%,2)+ROUND(E20*3%,2)</f>
        <v>1070.3800000000001</v>
      </c>
      <c r="AA20" s="35">
        <f>ROUND(+E20*2%,2)</f>
        <v>104.43</v>
      </c>
      <c r="AB20" s="36">
        <f t="shared" si="1"/>
        <v>1577.7900000000002</v>
      </c>
    </row>
    <row r="21" spans="1:28" ht="18.75" x14ac:dyDescent="0.3">
      <c r="A21" s="15"/>
      <c r="B21" s="28" t="s">
        <v>62</v>
      </c>
      <c r="C21" s="28" t="s">
        <v>63</v>
      </c>
      <c r="D21" s="28" t="s">
        <v>64</v>
      </c>
      <c r="E21" s="26">
        <v>5584.2</v>
      </c>
      <c r="F21" s="30">
        <v>15</v>
      </c>
      <c r="G21" s="31">
        <v>500</v>
      </c>
      <c r="H21" s="37"/>
      <c r="I21" s="37"/>
      <c r="J21" s="37"/>
      <c r="K21" s="37"/>
      <c r="L21" s="37"/>
      <c r="M21" s="37"/>
      <c r="N21" s="40"/>
      <c r="O21" s="29"/>
      <c r="P21" s="29">
        <f t="shared" si="2"/>
        <v>5584.2</v>
      </c>
      <c r="Q21" s="29"/>
      <c r="R21" s="29"/>
      <c r="S21" s="29">
        <v>455.88</v>
      </c>
      <c r="T21" s="29">
        <v>0.14000000000000001</v>
      </c>
      <c r="U21" s="32">
        <f>ROUND(E21*0.115,2)</f>
        <v>642.17999999999995</v>
      </c>
      <c r="V21" s="29"/>
      <c r="W21" s="29">
        <f t="shared" si="3"/>
        <v>1598.1999999999998</v>
      </c>
      <c r="X21" s="42">
        <f t="shared" si="4"/>
        <v>3986</v>
      </c>
      <c r="Y21" s="34">
        <v>413.23</v>
      </c>
      <c r="Z21" s="26">
        <f>ROUND(+E21*17.5%,2)+ROUND(E21*3%,2)</f>
        <v>1144.77</v>
      </c>
      <c r="AA21" s="35">
        <f>ROUND(+E21*2%,2)</f>
        <v>111.68</v>
      </c>
      <c r="AB21" s="36">
        <f t="shared" si="1"/>
        <v>1669.68</v>
      </c>
    </row>
    <row r="22" spans="1:28" ht="18.75" x14ac:dyDescent="0.3">
      <c r="A22" s="1"/>
      <c r="B22" s="28" t="s">
        <v>65</v>
      </c>
      <c r="C22" s="27" t="s">
        <v>66</v>
      </c>
      <c r="D22" s="27" t="s">
        <v>67</v>
      </c>
      <c r="E22" s="26">
        <v>6994.65</v>
      </c>
      <c r="F22" s="43">
        <v>15</v>
      </c>
      <c r="G22" s="29"/>
      <c r="H22" s="26"/>
      <c r="I22" s="26"/>
      <c r="J22" s="26"/>
      <c r="K22" s="26"/>
      <c r="L22" s="26"/>
      <c r="M22" s="26"/>
      <c r="N22" s="46">
        <v>14.43</v>
      </c>
      <c r="O22" s="26"/>
      <c r="P22" s="29">
        <f t="shared" si="2"/>
        <v>6980.2199999999993</v>
      </c>
      <c r="Q22" s="26"/>
      <c r="R22" s="26"/>
      <c r="S22" s="29">
        <v>693.3</v>
      </c>
      <c r="T22" s="26">
        <v>-0.06</v>
      </c>
      <c r="U22" s="32">
        <f>ROUND(E22*0.115,2)</f>
        <v>804.38</v>
      </c>
      <c r="V22" s="29"/>
      <c r="W22" s="29">
        <f t="shared" si="3"/>
        <v>1497.62</v>
      </c>
      <c r="X22" s="33">
        <f t="shared" si="4"/>
        <v>5482.5999999999995</v>
      </c>
      <c r="Y22" s="34">
        <v>453.02</v>
      </c>
      <c r="Z22" s="26">
        <f>ROUND(+E22*17.5%,2)+ROUND(E22*3%,2)</f>
        <v>1433.8999999999999</v>
      </c>
      <c r="AA22" s="35">
        <f>ROUND(+E22*2%,2)</f>
        <v>139.88999999999999</v>
      </c>
      <c r="AB22" s="36">
        <f t="shared" si="1"/>
        <v>2026.81</v>
      </c>
    </row>
    <row r="23" spans="1:28" ht="18.75" x14ac:dyDescent="0.3">
      <c r="A23" s="1"/>
      <c r="B23" s="27" t="s">
        <v>68</v>
      </c>
      <c r="C23" s="27" t="s">
        <v>69</v>
      </c>
      <c r="D23" s="27" t="s">
        <v>70</v>
      </c>
      <c r="E23" s="26">
        <v>8500.0499999999993</v>
      </c>
      <c r="F23" s="43">
        <v>15</v>
      </c>
      <c r="G23" s="26"/>
      <c r="H23" s="26"/>
      <c r="I23" s="26"/>
      <c r="J23" s="26"/>
      <c r="K23" s="26"/>
      <c r="L23" s="26"/>
      <c r="M23" s="26"/>
      <c r="N23" s="44"/>
      <c r="O23" s="26"/>
      <c r="P23" s="29">
        <f t="shared" si="2"/>
        <v>8500.0499999999993</v>
      </c>
      <c r="Q23" s="26">
        <v>0</v>
      </c>
      <c r="R23" s="26"/>
      <c r="S23" s="26">
        <v>992.59</v>
      </c>
      <c r="T23" s="26">
        <v>-0.05</v>
      </c>
      <c r="U23" s="32">
        <f>ROUND(E23*0.115,2)</f>
        <v>977.51</v>
      </c>
      <c r="V23" s="29"/>
      <c r="W23" s="29">
        <f t="shared" si="3"/>
        <v>1970.0500000000002</v>
      </c>
      <c r="X23" s="33">
        <f t="shared" si="4"/>
        <v>6529.9999999999991</v>
      </c>
      <c r="Y23" s="45">
        <v>495.5</v>
      </c>
      <c r="Z23" s="26">
        <f>ROUND(+E23*17.5%,2)+ROUND(E23*3%,2)</f>
        <v>1742.51</v>
      </c>
      <c r="AA23" s="35">
        <f>ROUND(+E23*2%,2)</f>
        <v>170</v>
      </c>
      <c r="AB23" s="36">
        <f t="shared" si="1"/>
        <v>2408.0100000000002</v>
      </c>
    </row>
    <row r="24" spans="1:28" ht="18.75" x14ac:dyDescent="0.3">
      <c r="A24" s="1"/>
      <c r="B24" s="27" t="s">
        <v>71</v>
      </c>
      <c r="C24" s="27" t="s">
        <v>72</v>
      </c>
      <c r="D24" s="27" t="s">
        <v>67</v>
      </c>
      <c r="E24" s="26">
        <v>5555.1</v>
      </c>
      <c r="F24" s="43">
        <v>15</v>
      </c>
      <c r="G24" s="26"/>
      <c r="H24" s="26"/>
      <c r="I24" s="26"/>
      <c r="J24" s="26"/>
      <c r="K24" s="26"/>
      <c r="L24" s="26"/>
      <c r="M24" s="26"/>
      <c r="N24" s="44">
        <v>0.88</v>
      </c>
      <c r="O24" s="26"/>
      <c r="P24" s="29">
        <f t="shared" si="2"/>
        <v>5554.22</v>
      </c>
      <c r="Q24" s="26">
        <v>0</v>
      </c>
      <c r="R24" s="26"/>
      <c r="S24" s="26">
        <v>451.22</v>
      </c>
      <c r="T24" s="26">
        <v>-0.04</v>
      </c>
      <c r="U24" s="32">
        <f>ROUND(E24*0.115,2)</f>
        <v>638.84</v>
      </c>
      <c r="V24" s="29"/>
      <c r="W24" s="29">
        <f t="shared" si="3"/>
        <v>1090.02</v>
      </c>
      <c r="X24" s="33">
        <f t="shared" si="4"/>
        <v>4464.2000000000007</v>
      </c>
      <c r="Y24" s="45">
        <v>412.41</v>
      </c>
      <c r="Z24" s="26">
        <f>ROUND(+E24*17.5%,2)+ROUND(E24*3%,2)</f>
        <v>1138.79</v>
      </c>
      <c r="AA24" s="35">
        <f>ROUND(+E24*2%,2)</f>
        <v>111.1</v>
      </c>
      <c r="AB24" s="36">
        <f t="shared" si="1"/>
        <v>1662.3</v>
      </c>
    </row>
    <row r="25" spans="1:28" ht="18.75" x14ac:dyDescent="0.3">
      <c r="A25" s="1"/>
      <c r="B25" s="25" t="s">
        <v>35</v>
      </c>
      <c r="C25" s="25"/>
      <c r="D25" s="25"/>
      <c r="E25" s="39">
        <f>SUM(E12:E24)</f>
        <v>91799.400000000009</v>
      </c>
      <c r="F25" s="39"/>
      <c r="G25" s="39">
        <f>SUM(G12:G24)</f>
        <v>14175.08</v>
      </c>
      <c r="H25" s="39" t="e">
        <f>+#REF!+H18+H16+H12+H14+H15+H19</f>
        <v>#REF!</v>
      </c>
      <c r="I25" s="39"/>
      <c r="J25" s="39"/>
      <c r="K25" s="39"/>
      <c r="L25" s="39"/>
      <c r="M25" s="39"/>
      <c r="N25" s="39">
        <f>SUM(N12:N24)</f>
        <v>42.300000000000004</v>
      </c>
      <c r="O25" s="39">
        <f>SUM(O12:O22)</f>
        <v>0</v>
      </c>
      <c r="P25" s="39">
        <f t="shared" ref="P25:AB25" si="5">SUM(P12:P24)</f>
        <v>91757.1</v>
      </c>
      <c r="Q25" s="39">
        <f t="shared" si="5"/>
        <v>0</v>
      </c>
      <c r="R25" s="39">
        <f t="shared" si="5"/>
        <v>0</v>
      </c>
      <c r="S25" s="39">
        <f t="shared" si="5"/>
        <v>10394.61</v>
      </c>
      <c r="T25" s="39">
        <f t="shared" si="5"/>
        <v>-7.9999999999999988E-2</v>
      </c>
      <c r="U25" s="39">
        <f t="shared" si="5"/>
        <v>9892.89</v>
      </c>
      <c r="V25" s="39">
        <f t="shared" si="5"/>
        <v>0</v>
      </c>
      <c r="W25" s="39">
        <f t="shared" si="5"/>
        <v>34462.5</v>
      </c>
      <c r="X25" s="39">
        <f t="shared" si="5"/>
        <v>57294.599999999991</v>
      </c>
      <c r="Y25" s="39">
        <f t="shared" si="5"/>
        <v>5658.130000000001</v>
      </c>
      <c r="Z25" s="39">
        <f t="shared" si="5"/>
        <v>17635.13</v>
      </c>
      <c r="AA25" s="39">
        <f t="shared" si="5"/>
        <v>1720.5099999999998</v>
      </c>
      <c r="AB25" s="39">
        <f t="shared" si="5"/>
        <v>25013.77</v>
      </c>
    </row>
    <row r="26" spans="1:28" ht="18.75" x14ac:dyDescent="0.3">
      <c r="A26" s="1"/>
      <c r="B26" s="25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</row>
    <row r="27" spans="1:28" ht="18.75" x14ac:dyDescent="0.3">
      <c r="A27" s="1"/>
      <c r="B27" s="25" t="s">
        <v>73</v>
      </c>
      <c r="C27" s="25" t="s">
        <v>74</v>
      </c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7"/>
      <c r="AA27" s="27"/>
      <c r="AB27" s="27"/>
    </row>
    <row r="28" spans="1:28" ht="18.75" x14ac:dyDescent="0.3">
      <c r="A28" s="1"/>
      <c r="B28" s="27" t="s">
        <v>75</v>
      </c>
      <c r="C28" s="27" t="s">
        <v>76</v>
      </c>
      <c r="D28" s="27" t="s">
        <v>77</v>
      </c>
      <c r="E28" s="26">
        <v>8087.1</v>
      </c>
      <c r="F28" s="43">
        <v>15</v>
      </c>
      <c r="G28" s="26"/>
      <c r="H28" s="26"/>
      <c r="I28" s="26"/>
      <c r="J28" s="26"/>
      <c r="K28" s="26"/>
      <c r="L28" s="26"/>
      <c r="M28" s="26"/>
      <c r="N28" s="46"/>
      <c r="O28" s="26"/>
      <c r="P28" s="26">
        <f>E28+-N28</f>
        <v>8087.1</v>
      </c>
      <c r="Q28" s="26">
        <v>0</v>
      </c>
      <c r="R28" s="26"/>
      <c r="S28" s="26">
        <v>904.38</v>
      </c>
      <c r="T28" s="26">
        <v>-0.1</v>
      </c>
      <c r="U28" s="32">
        <f>ROUND(E28*0.115,2)</f>
        <v>930.02</v>
      </c>
      <c r="V28" s="29"/>
      <c r="W28" s="26">
        <f>SUM(S28:U28)+G28</f>
        <v>1834.3</v>
      </c>
      <c r="X28" s="33">
        <f>P28-W28</f>
        <v>6252.8</v>
      </c>
      <c r="Y28" s="45">
        <v>483.85</v>
      </c>
      <c r="Z28" s="26">
        <f>ROUND(+E28*17.5%,2)+ROUND(E28*3%,2)</f>
        <v>1657.85</v>
      </c>
      <c r="AA28" s="35">
        <f>ROUND(+E28*2%,2)</f>
        <v>161.74</v>
      </c>
      <c r="AB28" s="36">
        <f>SUM(Y28:AA28)</f>
        <v>2303.4399999999996</v>
      </c>
    </row>
    <row r="29" spans="1:28" ht="18.75" x14ac:dyDescent="0.3">
      <c r="A29" s="1"/>
      <c r="B29" s="27" t="s">
        <v>78</v>
      </c>
      <c r="C29" s="27" t="s">
        <v>79</v>
      </c>
      <c r="D29" s="27" t="s">
        <v>80</v>
      </c>
      <c r="E29" s="26">
        <v>8087.1</v>
      </c>
      <c r="F29" s="43">
        <v>15</v>
      </c>
      <c r="G29" s="26"/>
      <c r="H29" s="26"/>
      <c r="I29" s="26"/>
      <c r="J29" s="26"/>
      <c r="K29" s="26"/>
      <c r="L29" s="26"/>
      <c r="M29" s="26"/>
      <c r="N29" s="44"/>
      <c r="O29" s="26"/>
      <c r="P29" s="26">
        <f t="shared" ref="P29:P31" si="6">E29+-N29</f>
        <v>8087.1</v>
      </c>
      <c r="Q29" s="26">
        <v>0</v>
      </c>
      <c r="R29" s="26"/>
      <c r="S29" s="26">
        <v>904.38</v>
      </c>
      <c r="T29" s="26">
        <v>0.1</v>
      </c>
      <c r="U29" s="32">
        <f>ROUND(E29*0.115,2)</f>
        <v>930.02</v>
      </c>
      <c r="V29" s="29"/>
      <c r="W29" s="26">
        <f>SUM(S29:U29)+G29</f>
        <v>1834.5</v>
      </c>
      <c r="X29" s="33">
        <f>P29-W29</f>
        <v>6252.6</v>
      </c>
      <c r="Y29" s="45">
        <v>483.85</v>
      </c>
      <c r="Z29" s="26">
        <f>ROUND(+E29*17.5%,2)+ROUND(E29*3%,2)</f>
        <v>1657.85</v>
      </c>
      <c r="AA29" s="35">
        <f>ROUND(+E29*2%,2)</f>
        <v>161.74</v>
      </c>
      <c r="AB29" s="36">
        <f>SUM(Y29:AA29)</f>
        <v>2303.4399999999996</v>
      </c>
    </row>
    <row r="30" spans="1:28" ht="18.75" x14ac:dyDescent="0.3">
      <c r="A30" s="1"/>
      <c r="B30" s="27" t="s">
        <v>81</v>
      </c>
      <c r="C30" s="27" t="s">
        <v>82</v>
      </c>
      <c r="D30" s="27" t="s">
        <v>83</v>
      </c>
      <c r="E30" s="26">
        <v>8087.1</v>
      </c>
      <c r="F30" s="43">
        <v>15</v>
      </c>
      <c r="G30" s="31">
        <v>3466</v>
      </c>
      <c r="H30" s="26"/>
      <c r="I30" s="26"/>
      <c r="J30" s="26"/>
      <c r="K30" s="26"/>
      <c r="L30" s="26"/>
      <c r="M30" s="26"/>
      <c r="N30" s="46"/>
      <c r="O30" s="26"/>
      <c r="P30" s="26">
        <f t="shared" si="6"/>
        <v>8087.1</v>
      </c>
      <c r="Q30" s="26">
        <v>0</v>
      </c>
      <c r="R30" s="26"/>
      <c r="S30" s="26">
        <v>904.38</v>
      </c>
      <c r="T30" s="26">
        <v>0.1</v>
      </c>
      <c r="U30" s="32">
        <f>ROUND(E30*0.115,2)</f>
        <v>930.02</v>
      </c>
      <c r="V30" s="29"/>
      <c r="W30" s="26">
        <f>SUM(S30:U30)+G30</f>
        <v>5300.5</v>
      </c>
      <c r="X30" s="33">
        <f>P30-W30</f>
        <v>2786.6000000000004</v>
      </c>
      <c r="Y30" s="45">
        <v>483.85</v>
      </c>
      <c r="Z30" s="26">
        <f>ROUND(+E30*17.5%,2)+ROUND(E30*3%,2)</f>
        <v>1657.85</v>
      </c>
      <c r="AA30" s="35">
        <f>ROUND(+E30*2%,2)</f>
        <v>161.74</v>
      </c>
      <c r="AB30" s="36">
        <f>SUM(Y30:AA30)</f>
        <v>2303.4399999999996</v>
      </c>
    </row>
    <row r="31" spans="1:28" ht="18.75" x14ac:dyDescent="0.3">
      <c r="A31" s="1"/>
      <c r="B31" s="27" t="s">
        <v>84</v>
      </c>
      <c r="C31" s="27" t="s">
        <v>85</v>
      </c>
      <c r="D31" s="27" t="s">
        <v>80</v>
      </c>
      <c r="E31" s="26">
        <v>8087.1</v>
      </c>
      <c r="F31" s="43">
        <v>15</v>
      </c>
      <c r="G31" s="29"/>
      <c r="H31" s="46"/>
      <c r="I31" s="46"/>
      <c r="J31" s="46"/>
      <c r="K31" s="46"/>
      <c r="L31" s="46"/>
      <c r="M31" s="46"/>
      <c r="N31" s="46"/>
      <c r="O31" s="26"/>
      <c r="P31" s="26">
        <f t="shared" si="6"/>
        <v>8087.1</v>
      </c>
      <c r="Q31" s="26"/>
      <c r="R31" s="26"/>
      <c r="S31" s="26">
        <v>904.38</v>
      </c>
      <c r="T31" s="26">
        <v>-0.1</v>
      </c>
      <c r="U31" s="32">
        <f>ROUND(E31*0.115,2)</f>
        <v>930.02</v>
      </c>
      <c r="V31" s="29"/>
      <c r="W31" s="26">
        <f>SUM(S31:U31)+G31</f>
        <v>1834.3</v>
      </c>
      <c r="X31" s="33">
        <f>P31-W31</f>
        <v>6252.8</v>
      </c>
      <c r="Y31" s="45">
        <v>483.85</v>
      </c>
      <c r="Z31" s="26">
        <f>ROUND(+E31*17.5%,2)+ROUND(E31*3%,2)</f>
        <v>1657.85</v>
      </c>
      <c r="AA31" s="35">
        <f>ROUND(+E31*2%,2)</f>
        <v>161.74</v>
      </c>
      <c r="AB31" s="36">
        <f>SUM(Y31:AA31)</f>
        <v>2303.4399999999996</v>
      </c>
    </row>
    <row r="32" spans="1:28" ht="18.75" x14ac:dyDescent="0.3">
      <c r="A32" s="1"/>
      <c r="B32" s="25" t="s">
        <v>35</v>
      </c>
      <c r="C32" s="25"/>
      <c r="D32" s="25"/>
      <c r="E32" s="39">
        <f>SUM(E28:E31)</f>
        <v>32348.400000000001</v>
      </c>
      <c r="F32" s="39"/>
      <c r="G32" s="39">
        <f>+G31+G30+G28+G29</f>
        <v>3466</v>
      </c>
      <c r="H32" s="39"/>
      <c r="I32" s="39"/>
      <c r="J32" s="39"/>
      <c r="K32" s="39"/>
      <c r="L32" s="39"/>
      <c r="M32" s="39"/>
      <c r="N32" s="39">
        <f>SUM(N28:N31)</f>
        <v>0</v>
      </c>
      <c r="O32" s="39">
        <f>SUM(O28:O31)</f>
        <v>0</v>
      </c>
      <c r="P32" s="39">
        <f>SUM(P28:P31)</f>
        <v>32348.400000000001</v>
      </c>
      <c r="Q32" s="39">
        <f>SUM(Q28:Q30)</f>
        <v>0</v>
      </c>
      <c r="R32" s="39">
        <f>SUM(R28:R30)</f>
        <v>0</v>
      </c>
      <c r="S32" s="39">
        <f>SUM(S28:S31)</f>
        <v>3617.52</v>
      </c>
      <c r="T32" s="39">
        <f>SUM(T28:T31)</f>
        <v>0</v>
      </c>
      <c r="U32" s="39">
        <f>SUM(U28:U31)</f>
        <v>3720.08</v>
      </c>
      <c r="V32" s="39"/>
      <c r="W32" s="39">
        <f t="shared" ref="W32:AB32" si="7">SUM(W28:W31)</f>
        <v>10803.599999999999</v>
      </c>
      <c r="X32" s="39">
        <f t="shared" si="7"/>
        <v>21544.800000000003</v>
      </c>
      <c r="Y32" s="39">
        <f t="shared" si="7"/>
        <v>1935.4</v>
      </c>
      <c r="Z32" s="39">
        <f t="shared" si="7"/>
        <v>6631.4</v>
      </c>
      <c r="AA32" s="39">
        <f t="shared" si="7"/>
        <v>646.96</v>
      </c>
      <c r="AB32" s="39">
        <f t="shared" si="7"/>
        <v>9213.7599999999984</v>
      </c>
    </row>
    <row r="33" spans="1:28" ht="18.75" x14ac:dyDescent="0.3">
      <c r="A33" s="1"/>
      <c r="B33" s="27"/>
      <c r="C33" s="27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  <c r="Z33" s="27"/>
      <c r="AA33" s="27"/>
      <c r="AB33" s="27"/>
    </row>
    <row r="34" spans="1:28" ht="18.75" x14ac:dyDescent="0.3">
      <c r="A34" s="1"/>
      <c r="B34" s="25" t="s">
        <v>86</v>
      </c>
      <c r="C34" s="25" t="s">
        <v>87</v>
      </c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</row>
    <row r="35" spans="1:28" ht="18.75" x14ac:dyDescent="0.3">
      <c r="A35" s="1"/>
      <c r="B35" s="27" t="s">
        <v>88</v>
      </c>
      <c r="C35" s="27"/>
      <c r="D35" s="27" t="s">
        <v>89</v>
      </c>
      <c r="E35" s="26"/>
      <c r="F35" s="43"/>
      <c r="G35" s="26"/>
      <c r="H35" s="26"/>
      <c r="I35" s="26"/>
      <c r="J35" s="26"/>
      <c r="K35" s="26"/>
      <c r="L35" s="26"/>
      <c r="M35" s="26"/>
      <c r="N35" s="46"/>
      <c r="O35" s="26"/>
      <c r="P35" s="26"/>
      <c r="Q35" s="26"/>
      <c r="R35" s="26"/>
      <c r="S35" s="26"/>
      <c r="T35" s="26"/>
      <c r="U35" s="47"/>
      <c r="V35" s="47"/>
      <c r="W35" s="26"/>
      <c r="X35" s="48"/>
      <c r="Y35" s="45"/>
      <c r="Z35" s="45"/>
      <c r="AA35" s="35"/>
      <c r="AB35" s="49"/>
    </row>
    <row r="36" spans="1:28" ht="18.75" x14ac:dyDescent="0.3">
      <c r="A36" s="1"/>
      <c r="B36" s="27" t="s">
        <v>88</v>
      </c>
      <c r="C36" s="27" t="s">
        <v>90</v>
      </c>
      <c r="D36" s="27" t="s">
        <v>91</v>
      </c>
      <c r="E36" s="26">
        <v>8087.1</v>
      </c>
      <c r="F36" s="43">
        <v>15</v>
      </c>
      <c r="G36" s="31">
        <v>1345.12</v>
      </c>
      <c r="H36" s="26"/>
      <c r="I36" s="26"/>
      <c r="J36" s="26"/>
      <c r="K36" s="26"/>
      <c r="L36" s="26"/>
      <c r="M36" s="26"/>
      <c r="N36" s="46">
        <v>14.12</v>
      </c>
      <c r="O36" s="26"/>
      <c r="P36" s="26">
        <f>E36+-N36</f>
        <v>8072.9800000000005</v>
      </c>
      <c r="Q36" s="26"/>
      <c r="R36" s="26"/>
      <c r="S36" s="26">
        <v>904.38</v>
      </c>
      <c r="T36" s="26">
        <v>0.06</v>
      </c>
      <c r="U36" s="47">
        <f t="shared" ref="U36:U51" si="8">ROUND(E36*0.115,2)</f>
        <v>930.02</v>
      </c>
      <c r="V36" s="29"/>
      <c r="W36" s="26">
        <f>SUM(S36:U36)+G36</f>
        <v>3179.58</v>
      </c>
      <c r="X36" s="33">
        <f t="shared" ref="X36:X51" si="9">P36-W36</f>
        <v>4893.4000000000005</v>
      </c>
      <c r="Y36" s="45">
        <v>483.85</v>
      </c>
      <c r="Z36" s="26">
        <f t="shared" ref="Z36:Z51" si="10">ROUND(+E36*17.5%,2)+ROUND(E36*3%,2)</f>
        <v>1657.85</v>
      </c>
      <c r="AA36" s="35">
        <f t="shared" ref="AA36:AA51" si="11">ROUND(+E36*2%,2)</f>
        <v>161.74</v>
      </c>
      <c r="AB36" s="36">
        <f t="shared" ref="AB36:AB51" si="12">SUM(Y36:AA36)</f>
        <v>2303.4399999999996</v>
      </c>
    </row>
    <row r="37" spans="1:28" ht="18.75" x14ac:dyDescent="0.3">
      <c r="A37" s="1"/>
      <c r="B37" s="27" t="s">
        <v>92</v>
      </c>
      <c r="C37" s="27" t="s">
        <v>93</v>
      </c>
      <c r="D37" s="27" t="s">
        <v>91</v>
      </c>
      <c r="E37" s="26">
        <v>8087.1</v>
      </c>
      <c r="F37" s="43">
        <v>15</v>
      </c>
      <c r="G37" s="29"/>
      <c r="H37" s="26"/>
      <c r="I37" s="26"/>
      <c r="J37" s="26"/>
      <c r="K37" s="26"/>
      <c r="L37" s="26"/>
      <c r="M37" s="26"/>
      <c r="N37" s="46"/>
      <c r="O37" s="26"/>
      <c r="P37" s="26">
        <f t="shared" ref="P37:P51" si="13">E37+-N37</f>
        <v>8087.1</v>
      </c>
      <c r="Q37" s="26"/>
      <c r="R37" s="26"/>
      <c r="S37" s="26">
        <v>904.38</v>
      </c>
      <c r="T37" s="26">
        <v>-0.1</v>
      </c>
      <c r="U37" s="47">
        <f t="shared" si="8"/>
        <v>930.02</v>
      </c>
      <c r="V37" s="29"/>
      <c r="W37" s="26">
        <f>SUM(S37:U37)+G37</f>
        <v>1834.3</v>
      </c>
      <c r="X37" s="33">
        <f t="shared" si="9"/>
        <v>6252.8</v>
      </c>
      <c r="Y37" s="45">
        <v>483.85</v>
      </c>
      <c r="Z37" s="26">
        <f t="shared" si="10"/>
        <v>1657.85</v>
      </c>
      <c r="AA37" s="35">
        <f t="shared" si="11"/>
        <v>161.74</v>
      </c>
      <c r="AB37" s="36">
        <f t="shared" si="12"/>
        <v>2303.4399999999996</v>
      </c>
    </row>
    <row r="38" spans="1:28" ht="18.75" x14ac:dyDescent="0.3">
      <c r="A38" s="1"/>
      <c r="B38" s="27" t="s">
        <v>94</v>
      </c>
      <c r="C38" s="27" t="s">
        <v>95</v>
      </c>
      <c r="D38" s="27" t="s">
        <v>96</v>
      </c>
      <c r="E38" s="29">
        <v>8500.0499999999993</v>
      </c>
      <c r="F38" s="43">
        <v>15</v>
      </c>
      <c r="G38" s="31">
        <v>401.72</v>
      </c>
      <c r="H38" s="26"/>
      <c r="I38" s="26"/>
      <c r="J38" s="26"/>
      <c r="K38" s="26"/>
      <c r="L38" s="26"/>
      <c r="M38" s="26"/>
      <c r="N38" s="46">
        <v>18.89</v>
      </c>
      <c r="O38" s="26"/>
      <c r="P38" s="26">
        <f t="shared" si="13"/>
        <v>8481.16</v>
      </c>
      <c r="Q38" s="26">
        <v>0</v>
      </c>
      <c r="R38" s="26"/>
      <c r="S38" s="26">
        <v>992.59</v>
      </c>
      <c r="T38" s="26">
        <v>-0.06</v>
      </c>
      <c r="U38" s="47">
        <f t="shared" si="8"/>
        <v>977.51</v>
      </c>
      <c r="V38" s="29"/>
      <c r="W38" s="26">
        <f>SUM(S38:U38)+G38</f>
        <v>2371.7600000000002</v>
      </c>
      <c r="X38" s="33">
        <f t="shared" si="9"/>
        <v>6109.4</v>
      </c>
      <c r="Y38" s="45">
        <v>495.5</v>
      </c>
      <c r="Z38" s="26">
        <f t="shared" si="10"/>
        <v>1742.51</v>
      </c>
      <c r="AA38" s="35">
        <f t="shared" si="11"/>
        <v>170</v>
      </c>
      <c r="AB38" s="36">
        <f t="shared" si="12"/>
        <v>2408.0100000000002</v>
      </c>
    </row>
    <row r="39" spans="1:28" ht="18.75" x14ac:dyDescent="0.3">
      <c r="A39" s="1"/>
      <c r="B39" s="27" t="s">
        <v>97</v>
      </c>
      <c r="C39" s="27" t="s">
        <v>98</v>
      </c>
      <c r="D39" s="27" t="s">
        <v>99</v>
      </c>
      <c r="E39" s="26">
        <v>8087.1</v>
      </c>
      <c r="F39" s="43">
        <v>15</v>
      </c>
      <c r="G39" s="29"/>
      <c r="H39" s="26"/>
      <c r="I39" s="31">
        <v>2994.04</v>
      </c>
      <c r="J39" s="26"/>
      <c r="K39" s="26"/>
      <c r="L39" s="26"/>
      <c r="M39" s="26"/>
      <c r="N39" s="46"/>
      <c r="O39" s="26"/>
      <c r="P39" s="26">
        <f t="shared" si="13"/>
        <v>8087.1</v>
      </c>
      <c r="Q39" s="26">
        <v>0</v>
      </c>
      <c r="R39" s="26"/>
      <c r="S39" s="26">
        <v>904.38</v>
      </c>
      <c r="T39" s="26">
        <v>-0.14000000000000001</v>
      </c>
      <c r="U39" s="47">
        <f t="shared" si="8"/>
        <v>930.02</v>
      </c>
      <c r="V39" s="29"/>
      <c r="W39" s="26">
        <f>SUM(S39:U39)+G39+I39</f>
        <v>4828.3</v>
      </c>
      <c r="X39" s="33">
        <f t="shared" si="9"/>
        <v>3258.8</v>
      </c>
      <c r="Y39" s="45">
        <v>483.85</v>
      </c>
      <c r="Z39" s="26">
        <f t="shared" si="10"/>
        <v>1657.85</v>
      </c>
      <c r="AA39" s="35">
        <f t="shared" si="11"/>
        <v>161.74</v>
      </c>
      <c r="AB39" s="36">
        <f t="shared" si="12"/>
        <v>2303.4399999999996</v>
      </c>
    </row>
    <row r="40" spans="1:28" ht="18.75" x14ac:dyDescent="0.3">
      <c r="A40" s="1"/>
      <c r="B40" s="27" t="s">
        <v>100</v>
      </c>
      <c r="C40" s="27" t="s">
        <v>101</v>
      </c>
      <c r="D40" s="27" t="s">
        <v>102</v>
      </c>
      <c r="E40" s="26">
        <v>8087.1</v>
      </c>
      <c r="F40" s="43">
        <v>15</v>
      </c>
      <c r="G40" s="31">
        <v>1286.19</v>
      </c>
      <c r="H40" s="26"/>
      <c r="I40" s="26"/>
      <c r="J40" s="26"/>
      <c r="K40" s="26"/>
      <c r="L40" s="26"/>
      <c r="M40" s="26"/>
      <c r="N40" s="44">
        <v>16.690000000000001</v>
      </c>
      <c r="O40" s="26"/>
      <c r="P40" s="26">
        <f t="shared" si="13"/>
        <v>8070.4100000000008</v>
      </c>
      <c r="Q40" s="26">
        <v>0</v>
      </c>
      <c r="R40" s="26"/>
      <c r="S40" s="26">
        <v>904.38</v>
      </c>
      <c r="T40" s="26">
        <v>0.02</v>
      </c>
      <c r="U40" s="47">
        <f t="shared" si="8"/>
        <v>930.02</v>
      </c>
      <c r="V40" s="29"/>
      <c r="W40" s="26">
        <f>SUM(S40:U40)+G40</f>
        <v>3120.61</v>
      </c>
      <c r="X40" s="33">
        <f t="shared" si="9"/>
        <v>4949.8000000000011</v>
      </c>
      <c r="Y40" s="45">
        <v>483.85</v>
      </c>
      <c r="Z40" s="26">
        <f t="shared" si="10"/>
        <v>1657.85</v>
      </c>
      <c r="AA40" s="35">
        <f t="shared" si="11"/>
        <v>161.74</v>
      </c>
      <c r="AB40" s="36">
        <f t="shared" si="12"/>
        <v>2303.4399999999996</v>
      </c>
    </row>
    <row r="41" spans="1:28" ht="18.75" x14ac:dyDescent="0.3">
      <c r="A41" s="1"/>
      <c r="B41" s="27" t="s">
        <v>103</v>
      </c>
      <c r="C41" s="27" t="s">
        <v>104</v>
      </c>
      <c r="D41" s="27" t="s">
        <v>102</v>
      </c>
      <c r="E41" s="26">
        <v>7816.2</v>
      </c>
      <c r="F41" s="43">
        <v>15</v>
      </c>
      <c r="G41" s="50"/>
      <c r="H41" s="26"/>
      <c r="I41" s="26"/>
      <c r="J41" s="26"/>
      <c r="K41" s="26"/>
      <c r="L41" s="26"/>
      <c r="M41" s="26"/>
      <c r="N41" s="46"/>
      <c r="O41" s="26"/>
      <c r="P41" s="26">
        <f t="shared" si="13"/>
        <v>7816.2</v>
      </c>
      <c r="Q41" s="26">
        <v>0</v>
      </c>
      <c r="R41" s="26"/>
      <c r="S41" s="26">
        <v>846.52</v>
      </c>
      <c r="T41" s="26">
        <v>0.02</v>
      </c>
      <c r="U41" s="47">
        <f t="shared" si="8"/>
        <v>898.86</v>
      </c>
      <c r="V41" s="29"/>
      <c r="W41" s="26">
        <f>SUM(S41:U41)+G41</f>
        <v>1745.4</v>
      </c>
      <c r="X41" s="33">
        <f t="shared" si="9"/>
        <v>6070.7999999999993</v>
      </c>
      <c r="Y41" s="45">
        <v>476.2</v>
      </c>
      <c r="Z41" s="26">
        <f t="shared" si="10"/>
        <v>1602.33</v>
      </c>
      <c r="AA41" s="35">
        <f t="shared" si="11"/>
        <v>156.32</v>
      </c>
      <c r="AB41" s="36">
        <f t="shared" si="12"/>
        <v>2234.85</v>
      </c>
    </row>
    <row r="42" spans="1:28" ht="18.75" x14ac:dyDescent="0.3">
      <c r="A42" s="1"/>
      <c r="B42" s="27" t="s">
        <v>105</v>
      </c>
      <c r="C42" s="27" t="s">
        <v>106</v>
      </c>
      <c r="D42" s="27" t="s">
        <v>102</v>
      </c>
      <c r="E42" s="26">
        <v>7816.2</v>
      </c>
      <c r="F42" s="43">
        <v>15</v>
      </c>
      <c r="G42" s="26"/>
      <c r="H42" s="26"/>
      <c r="I42" s="26"/>
      <c r="J42" s="26"/>
      <c r="K42" s="26"/>
      <c r="L42" s="26"/>
      <c r="M42" s="26"/>
      <c r="N42" s="44">
        <v>3.72</v>
      </c>
      <c r="O42" s="26"/>
      <c r="P42" s="26">
        <f t="shared" si="13"/>
        <v>7812.48</v>
      </c>
      <c r="Q42" s="26">
        <v>0</v>
      </c>
      <c r="R42" s="26"/>
      <c r="S42" s="26">
        <v>846.52</v>
      </c>
      <c r="T42" s="26">
        <v>0.1</v>
      </c>
      <c r="U42" s="47">
        <f t="shared" si="8"/>
        <v>898.86</v>
      </c>
      <c r="V42" s="29"/>
      <c r="W42" s="26">
        <f>SUM(S42:U42)+G42</f>
        <v>1745.48</v>
      </c>
      <c r="X42" s="33">
        <f t="shared" si="9"/>
        <v>6067</v>
      </c>
      <c r="Y42" s="45">
        <v>476.2</v>
      </c>
      <c r="Z42" s="26">
        <f t="shared" si="10"/>
        <v>1602.33</v>
      </c>
      <c r="AA42" s="35">
        <f t="shared" si="11"/>
        <v>156.32</v>
      </c>
      <c r="AB42" s="36">
        <f t="shared" si="12"/>
        <v>2234.85</v>
      </c>
    </row>
    <row r="43" spans="1:28" ht="18.75" x14ac:dyDescent="0.3">
      <c r="A43" s="1"/>
      <c r="B43" s="27" t="s">
        <v>107</v>
      </c>
      <c r="C43" s="27" t="s">
        <v>108</v>
      </c>
      <c r="D43" s="27" t="s">
        <v>109</v>
      </c>
      <c r="E43" s="26">
        <v>8087.1</v>
      </c>
      <c r="F43" s="43">
        <v>15</v>
      </c>
      <c r="G43" s="26"/>
      <c r="H43" s="26"/>
      <c r="I43" s="26"/>
      <c r="J43" s="31">
        <v>2257.0300000000002</v>
      </c>
      <c r="K43" s="31">
        <v>86.18</v>
      </c>
      <c r="L43" s="31">
        <v>1375.93</v>
      </c>
      <c r="M43" s="31">
        <v>37.35</v>
      </c>
      <c r="N43" s="44"/>
      <c r="O43" s="26"/>
      <c r="P43" s="26">
        <f t="shared" si="13"/>
        <v>8087.1</v>
      </c>
      <c r="Q43" s="26">
        <v>0</v>
      </c>
      <c r="R43" s="26"/>
      <c r="S43" s="26">
        <v>904.38</v>
      </c>
      <c r="T43" s="26">
        <v>0.01</v>
      </c>
      <c r="U43" s="47">
        <f t="shared" si="8"/>
        <v>930.02</v>
      </c>
      <c r="V43" s="29"/>
      <c r="W43" s="26">
        <f>SUM(S43:U43)+G43+J43+K43+L43+M43</f>
        <v>5590.9000000000005</v>
      </c>
      <c r="X43" s="33">
        <f t="shared" si="9"/>
        <v>2496.1999999999998</v>
      </c>
      <c r="Y43" s="45">
        <v>483.85</v>
      </c>
      <c r="Z43" s="26">
        <f t="shared" si="10"/>
        <v>1657.85</v>
      </c>
      <c r="AA43" s="35">
        <f t="shared" si="11"/>
        <v>161.74</v>
      </c>
      <c r="AB43" s="36">
        <f t="shared" si="12"/>
        <v>2303.4399999999996</v>
      </c>
    </row>
    <row r="44" spans="1:28" ht="18.75" x14ac:dyDescent="0.3">
      <c r="A44" s="1"/>
      <c r="B44" s="27" t="s">
        <v>110</v>
      </c>
      <c r="C44" s="27" t="s">
        <v>111</v>
      </c>
      <c r="D44" s="27" t="s">
        <v>109</v>
      </c>
      <c r="E44" s="26">
        <v>8087.1</v>
      </c>
      <c r="F44" s="43">
        <v>15</v>
      </c>
      <c r="G44" s="29"/>
      <c r="H44" s="26"/>
      <c r="I44" s="26"/>
      <c r="J44" s="31">
        <v>2438.14</v>
      </c>
      <c r="K44" s="31">
        <v>112.95</v>
      </c>
      <c r="L44" s="29"/>
      <c r="M44" s="29"/>
      <c r="N44" s="44">
        <v>1.28</v>
      </c>
      <c r="O44" s="26"/>
      <c r="P44" s="26">
        <f t="shared" si="13"/>
        <v>8085.8200000000006</v>
      </c>
      <c r="Q44" s="26">
        <v>0</v>
      </c>
      <c r="R44" s="26"/>
      <c r="S44" s="26">
        <v>904.38</v>
      </c>
      <c r="T44" s="26">
        <v>-7.0000000000000007E-2</v>
      </c>
      <c r="U44" s="47">
        <f t="shared" si="8"/>
        <v>930.02</v>
      </c>
      <c r="V44" s="29"/>
      <c r="W44" s="26">
        <f>SUM(S44:U44)+G44+J44+K44</f>
        <v>4385.4199999999992</v>
      </c>
      <c r="X44" s="33">
        <f t="shared" si="9"/>
        <v>3700.4000000000015</v>
      </c>
      <c r="Y44" s="45">
        <v>483.85</v>
      </c>
      <c r="Z44" s="26">
        <f t="shared" si="10"/>
        <v>1657.85</v>
      </c>
      <c r="AA44" s="35">
        <f t="shared" si="11"/>
        <v>161.74</v>
      </c>
      <c r="AB44" s="36">
        <f t="shared" si="12"/>
        <v>2303.4399999999996</v>
      </c>
    </row>
    <row r="45" spans="1:28" ht="18.75" x14ac:dyDescent="0.3">
      <c r="A45" s="1"/>
      <c r="B45" s="27" t="s">
        <v>112</v>
      </c>
      <c r="C45" s="27" t="s">
        <v>113</v>
      </c>
      <c r="D45" s="27" t="s">
        <v>114</v>
      </c>
      <c r="E45" s="26">
        <v>7816.2</v>
      </c>
      <c r="F45" s="43">
        <v>15</v>
      </c>
      <c r="G45" s="31">
        <v>1699.53</v>
      </c>
      <c r="H45" s="26"/>
      <c r="I45" s="26"/>
      <c r="J45" s="26"/>
      <c r="K45" s="26"/>
      <c r="L45" s="26"/>
      <c r="M45" s="26"/>
      <c r="N45" s="46"/>
      <c r="O45" s="26"/>
      <c r="P45" s="26">
        <f t="shared" si="13"/>
        <v>7816.2</v>
      </c>
      <c r="Q45" s="26">
        <v>0</v>
      </c>
      <c r="R45" s="26"/>
      <c r="S45" s="26">
        <v>846.52</v>
      </c>
      <c r="T45" s="26">
        <v>-0.11</v>
      </c>
      <c r="U45" s="47">
        <f t="shared" si="8"/>
        <v>898.86</v>
      </c>
      <c r="V45" s="29"/>
      <c r="W45" s="26">
        <f>SUM(S45:U45)+G45</f>
        <v>3444.8</v>
      </c>
      <c r="X45" s="33">
        <f t="shared" si="9"/>
        <v>4371.3999999999996</v>
      </c>
      <c r="Y45" s="45">
        <v>476.2</v>
      </c>
      <c r="Z45" s="26">
        <f t="shared" si="10"/>
        <v>1602.33</v>
      </c>
      <c r="AA45" s="35">
        <f t="shared" si="11"/>
        <v>156.32</v>
      </c>
      <c r="AB45" s="36">
        <f t="shared" si="12"/>
        <v>2234.85</v>
      </c>
    </row>
    <row r="46" spans="1:28" ht="18.75" x14ac:dyDescent="0.3">
      <c r="A46" s="1"/>
      <c r="B46" s="27" t="s">
        <v>115</v>
      </c>
      <c r="C46" s="27" t="s">
        <v>116</v>
      </c>
      <c r="D46" s="27" t="s">
        <v>114</v>
      </c>
      <c r="E46" s="26">
        <v>8087.1</v>
      </c>
      <c r="F46" s="43">
        <v>15</v>
      </c>
      <c r="G46" s="31">
        <v>1856</v>
      </c>
      <c r="H46" s="26"/>
      <c r="I46" s="26"/>
      <c r="J46" s="26"/>
      <c r="K46" s="26"/>
      <c r="L46" s="26"/>
      <c r="M46" s="26"/>
      <c r="N46" s="46">
        <v>16.690000000000001</v>
      </c>
      <c r="O46" s="26"/>
      <c r="P46" s="26">
        <f t="shared" si="13"/>
        <v>8070.4100000000008</v>
      </c>
      <c r="Q46" s="26">
        <v>0</v>
      </c>
      <c r="R46" s="26"/>
      <c r="S46" s="26">
        <v>904.38</v>
      </c>
      <c r="T46" s="26">
        <v>0.01</v>
      </c>
      <c r="U46" s="47">
        <f t="shared" si="8"/>
        <v>930.02</v>
      </c>
      <c r="V46" s="29"/>
      <c r="W46" s="26">
        <f>SUM(S46:U46)+G46</f>
        <v>3690.41</v>
      </c>
      <c r="X46" s="33">
        <f t="shared" si="9"/>
        <v>4380.0000000000009</v>
      </c>
      <c r="Y46" s="45">
        <v>483.85</v>
      </c>
      <c r="Z46" s="26">
        <f t="shared" si="10"/>
        <v>1657.85</v>
      </c>
      <c r="AA46" s="35">
        <f t="shared" si="11"/>
        <v>161.74</v>
      </c>
      <c r="AB46" s="36">
        <f t="shared" si="12"/>
        <v>2303.4399999999996</v>
      </c>
    </row>
    <row r="47" spans="1:28" ht="18.75" x14ac:dyDescent="0.3">
      <c r="A47" s="1"/>
      <c r="B47" s="27" t="s">
        <v>117</v>
      </c>
      <c r="C47" s="27" t="s">
        <v>118</v>
      </c>
      <c r="D47" s="27" t="s">
        <v>119</v>
      </c>
      <c r="E47" s="26">
        <v>8087.1</v>
      </c>
      <c r="F47" s="43">
        <v>15</v>
      </c>
      <c r="G47" s="31">
        <v>2838</v>
      </c>
      <c r="H47" s="26"/>
      <c r="I47" s="26"/>
      <c r="J47" s="26"/>
      <c r="K47" s="26"/>
      <c r="L47" s="26"/>
      <c r="M47" s="26"/>
      <c r="N47" s="46">
        <v>20.54</v>
      </c>
      <c r="O47" s="26"/>
      <c r="P47" s="26">
        <f t="shared" si="13"/>
        <v>8066.56</v>
      </c>
      <c r="Q47" s="26">
        <v>0</v>
      </c>
      <c r="R47" s="26"/>
      <c r="S47" s="26">
        <v>904.38</v>
      </c>
      <c r="T47" s="26">
        <v>-0.04</v>
      </c>
      <c r="U47" s="47">
        <f t="shared" si="8"/>
        <v>930.02</v>
      </c>
      <c r="V47" s="29"/>
      <c r="W47" s="26">
        <f>SUM(S47:U47)+G47</f>
        <v>4672.3600000000006</v>
      </c>
      <c r="X47" s="33">
        <f t="shared" si="9"/>
        <v>3394.2</v>
      </c>
      <c r="Y47" s="45">
        <v>483.85</v>
      </c>
      <c r="Z47" s="26">
        <f t="shared" si="10"/>
        <v>1657.85</v>
      </c>
      <c r="AA47" s="35">
        <f t="shared" si="11"/>
        <v>161.74</v>
      </c>
      <c r="AB47" s="36">
        <f t="shared" si="12"/>
        <v>2303.4399999999996</v>
      </c>
    </row>
    <row r="48" spans="1:28" ht="18.75" x14ac:dyDescent="0.3">
      <c r="A48" s="1"/>
      <c r="B48" s="27" t="s">
        <v>120</v>
      </c>
      <c r="C48" s="27" t="s">
        <v>121</v>
      </c>
      <c r="D48" s="27" t="s">
        <v>119</v>
      </c>
      <c r="E48" s="26">
        <v>8087.1</v>
      </c>
      <c r="F48" s="43">
        <v>15</v>
      </c>
      <c r="G48" s="29"/>
      <c r="H48" s="26"/>
      <c r="I48" s="31">
        <v>3996.62</v>
      </c>
      <c r="J48" s="26"/>
      <c r="K48" s="26"/>
      <c r="L48" s="26"/>
      <c r="M48" s="26"/>
      <c r="N48" s="46"/>
      <c r="O48" s="26"/>
      <c r="P48" s="26">
        <f t="shared" si="13"/>
        <v>8087.1</v>
      </c>
      <c r="Q48" s="26">
        <v>0</v>
      </c>
      <c r="R48" s="26"/>
      <c r="S48" s="26">
        <v>904.38</v>
      </c>
      <c r="T48" s="26">
        <v>-0.12</v>
      </c>
      <c r="U48" s="47">
        <f t="shared" si="8"/>
        <v>930.02</v>
      </c>
      <c r="V48" s="29"/>
      <c r="W48" s="26">
        <f>SUM(S48:U48)+G48+I48</f>
        <v>5830.9</v>
      </c>
      <c r="X48" s="33">
        <f t="shared" si="9"/>
        <v>2256.2000000000007</v>
      </c>
      <c r="Y48" s="45">
        <v>483.85</v>
      </c>
      <c r="Z48" s="26">
        <f t="shared" si="10"/>
        <v>1657.85</v>
      </c>
      <c r="AA48" s="35">
        <f t="shared" si="11"/>
        <v>161.74</v>
      </c>
      <c r="AB48" s="36">
        <f t="shared" si="12"/>
        <v>2303.4399999999996</v>
      </c>
    </row>
    <row r="49" spans="1:28" ht="18.75" x14ac:dyDescent="0.3">
      <c r="A49" s="1"/>
      <c r="B49" s="27" t="s">
        <v>122</v>
      </c>
      <c r="C49" s="27" t="s">
        <v>123</v>
      </c>
      <c r="D49" s="27" t="s">
        <v>119</v>
      </c>
      <c r="E49" s="26">
        <v>8087.1</v>
      </c>
      <c r="F49" s="43">
        <v>15</v>
      </c>
      <c r="G49" s="31">
        <v>3409</v>
      </c>
      <c r="H49" s="26"/>
      <c r="I49" s="26"/>
      <c r="J49" s="26"/>
      <c r="K49" s="26"/>
      <c r="L49" s="26"/>
      <c r="M49" s="26"/>
      <c r="N49" s="46"/>
      <c r="O49" s="26"/>
      <c r="P49" s="26">
        <f t="shared" si="13"/>
        <v>8087.1</v>
      </c>
      <c r="Q49" s="26">
        <v>0</v>
      </c>
      <c r="R49" s="26"/>
      <c r="S49" s="26">
        <v>904.38</v>
      </c>
      <c r="T49" s="26">
        <v>0.1</v>
      </c>
      <c r="U49" s="47">
        <f t="shared" si="8"/>
        <v>930.02</v>
      </c>
      <c r="V49" s="29"/>
      <c r="W49" s="26">
        <f>SUM(S49:U49)+G49</f>
        <v>5243.5</v>
      </c>
      <c r="X49" s="33">
        <f t="shared" si="9"/>
        <v>2843.6000000000004</v>
      </c>
      <c r="Y49" s="45">
        <v>483.85</v>
      </c>
      <c r="Z49" s="26">
        <f t="shared" si="10"/>
        <v>1657.85</v>
      </c>
      <c r="AA49" s="35">
        <f t="shared" si="11"/>
        <v>161.74</v>
      </c>
      <c r="AB49" s="36">
        <f t="shared" si="12"/>
        <v>2303.4399999999996</v>
      </c>
    </row>
    <row r="50" spans="1:28" ht="18.75" x14ac:dyDescent="0.3">
      <c r="A50" s="1"/>
      <c r="B50" s="27" t="s">
        <v>124</v>
      </c>
      <c r="C50" s="27" t="s">
        <v>125</v>
      </c>
      <c r="D50" s="27" t="s">
        <v>119</v>
      </c>
      <c r="E50" s="26">
        <v>8087.1</v>
      </c>
      <c r="F50" s="43">
        <v>15</v>
      </c>
      <c r="G50" s="26"/>
      <c r="H50" s="26"/>
      <c r="I50" s="31">
        <v>2600.7800000000002</v>
      </c>
      <c r="J50" s="26"/>
      <c r="K50" s="26"/>
      <c r="L50" s="26"/>
      <c r="M50" s="26"/>
      <c r="N50" s="46"/>
      <c r="O50" s="26"/>
      <c r="P50" s="26">
        <f t="shared" si="13"/>
        <v>8087.1</v>
      </c>
      <c r="Q50" s="26">
        <v>0</v>
      </c>
      <c r="R50" s="26"/>
      <c r="S50" s="26">
        <v>904.38</v>
      </c>
      <c r="T50" s="26">
        <v>0.12</v>
      </c>
      <c r="U50" s="47">
        <f t="shared" si="8"/>
        <v>930.02</v>
      </c>
      <c r="V50" s="29"/>
      <c r="W50" s="26">
        <f>SUM(S50:U50)+G50+I50</f>
        <v>4435.3</v>
      </c>
      <c r="X50" s="51">
        <f t="shared" si="9"/>
        <v>3651.8</v>
      </c>
      <c r="Y50" s="45">
        <v>483.85</v>
      </c>
      <c r="Z50" s="26">
        <f t="shared" si="10"/>
        <v>1657.85</v>
      </c>
      <c r="AA50" s="35">
        <f t="shared" si="11"/>
        <v>161.74</v>
      </c>
      <c r="AB50" s="36">
        <f t="shared" si="12"/>
        <v>2303.4399999999996</v>
      </c>
    </row>
    <row r="51" spans="1:28" ht="18.75" x14ac:dyDescent="0.3">
      <c r="A51" s="1"/>
      <c r="B51" s="27" t="s">
        <v>126</v>
      </c>
      <c r="C51" s="27" t="s">
        <v>127</v>
      </c>
      <c r="D51" s="27" t="s">
        <v>128</v>
      </c>
      <c r="E51" s="26">
        <v>5221.3500000000004</v>
      </c>
      <c r="F51" s="43">
        <v>15</v>
      </c>
      <c r="G51" s="26"/>
      <c r="H51" s="26"/>
      <c r="I51" s="26"/>
      <c r="J51" s="26"/>
      <c r="K51" s="26"/>
      <c r="L51" s="26"/>
      <c r="M51" s="26"/>
      <c r="N51" s="46"/>
      <c r="O51" s="26"/>
      <c r="P51" s="26">
        <f t="shared" si="13"/>
        <v>5221.3500000000004</v>
      </c>
      <c r="Q51" s="26"/>
      <c r="R51" s="26"/>
      <c r="S51" s="26">
        <v>411.62</v>
      </c>
      <c r="T51" s="26">
        <v>-0.13</v>
      </c>
      <c r="U51" s="47">
        <f t="shared" si="8"/>
        <v>600.46</v>
      </c>
      <c r="V51" s="29"/>
      <c r="W51" s="26">
        <f>SUM(S51:U51)+G51</f>
        <v>1011.95</v>
      </c>
      <c r="X51" s="33">
        <f t="shared" si="9"/>
        <v>4209.4000000000005</v>
      </c>
      <c r="Y51" s="45">
        <v>402.98</v>
      </c>
      <c r="Z51" s="26">
        <f t="shared" si="10"/>
        <v>1070.3800000000001</v>
      </c>
      <c r="AA51" s="35">
        <f t="shared" si="11"/>
        <v>104.43</v>
      </c>
      <c r="AB51" s="36">
        <f t="shared" si="12"/>
        <v>1577.7900000000002</v>
      </c>
    </row>
    <row r="52" spans="1:28" ht="18.75" x14ac:dyDescent="0.3">
      <c r="A52" s="1"/>
      <c r="B52" s="25" t="s">
        <v>35</v>
      </c>
      <c r="C52" s="25"/>
      <c r="D52" s="25"/>
      <c r="E52" s="39">
        <f>SUM(E35:E51)</f>
        <v>126128.10000000002</v>
      </c>
      <c r="F52" s="39"/>
      <c r="G52" s="39">
        <f t="shared" ref="G52:U52" si="14">SUM(G35:G51)</f>
        <v>12835.56</v>
      </c>
      <c r="H52" s="39">
        <f t="shared" si="14"/>
        <v>0</v>
      </c>
      <c r="I52" s="39">
        <f t="shared" si="14"/>
        <v>9591.44</v>
      </c>
      <c r="J52" s="39">
        <f t="shared" si="14"/>
        <v>4695.17</v>
      </c>
      <c r="K52" s="39">
        <f t="shared" si="14"/>
        <v>199.13</v>
      </c>
      <c r="L52" s="39">
        <f t="shared" si="14"/>
        <v>1375.93</v>
      </c>
      <c r="M52" s="39">
        <f t="shared" si="14"/>
        <v>37.35</v>
      </c>
      <c r="N52" s="39">
        <f t="shared" si="14"/>
        <v>91.93</v>
      </c>
      <c r="O52" s="39">
        <f t="shared" si="14"/>
        <v>0</v>
      </c>
      <c r="P52" s="39">
        <f t="shared" si="14"/>
        <v>126036.17000000003</v>
      </c>
      <c r="Q52" s="39">
        <f t="shared" si="14"/>
        <v>0</v>
      </c>
      <c r="R52" s="39">
        <f t="shared" si="14"/>
        <v>0</v>
      </c>
      <c r="S52" s="39">
        <f t="shared" si="14"/>
        <v>13891.949999999997</v>
      </c>
      <c r="T52" s="39">
        <f t="shared" si="14"/>
        <v>-0.32999999999999996</v>
      </c>
      <c r="U52" s="39">
        <f t="shared" si="14"/>
        <v>14504.770000000004</v>
      </c>
      <c r="V52" s="39"/>
      <c r="W52" s="39">
        <f t="shared" ref="W52:AB52" si="15">SUM(W35:W51)</f>
        <v>57130.97</v>
      </c>
      <c r="X52" s="39">
        <f t="shared" si="15"/>
        <v>68905.2</v>
      </c>
      <c r="Y52" s="39">
        <f t="shared" si="15"/>
        <v>7649.4300000000021</v>
      </c>
      <c r="Z52" s="39">
        <f t="shared" si="15"/>
        <v>25856.229999999992</v>
      </c>
      <c r="AA52" s="39">
        <f t="shared" si="15"/>
        <v>2522.5299999999993</v>
      </c>
      <c r="AB52" s="39">
        <f t="shared" si="15"/>
        <v>36028.189999999988</v>
      </c>
    </row>
    <row r="53" spans="1:28" ht="18.75" x14ac:dyDescent="0.3">
      <c r="A53" s="1"/>
      <c r="B53" s="27"/>
      <c r="C53" s="27"/>
      <c r="D53" s="27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7"/>
      <c r="Z53" s="27"/>
      <c r="AA53" s="27"/>
      <c r="AB53" s="27"/>
    </row>
    <row r="54" spans="1:28" ht="18.75" x14ac:dyDescent="0.3">
      <c r="A54" s="1"/>
      <c r="B54" s="25" t="s">
        <v>129</v>
      </c>
      <c r="C54" s="25" t="s">
        <v>130</v>
      </c>
      <c r="D54" s="27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</row>
    <row r="55" spans="1:28" ht="18.75" x14ac:dyDescent="0.3">
      <c r="A55" s="15"/>
      <c r="B55" s="28" t="s">
        <v>131</v>
      </c>
      <c r="C55" s="28" t="s">
        <v>132</v>
      </c>
      <c r="D55" s="28" t="s">
        <v>133</v>
      </c>
      <c r="E55" s="26">
        <v>8500.0499999999993</v>
      </c>
      <c r="F55" s="30">
        <v>15</v>
      </c>
      <c r="G55" s="29"/>
      <c r="H55" s="29"/>
      <c r="I55" s="29"/>
      <c r="J55" s="29"/>
      <c r="K55" s="29"/>
      <c r="L55" s="29"/>
      <c r="M55" s="29"/>
      <c r="N55" s="37"/>
      <c r="O55" s="29"/>
      <c r="P55" s="29">
        <f>E55+-N55</f>
        <v>8500.0499999999993</v>
      </c>
      <c r="Q55" s="29"/>
      <c r="R55" s="29"/>
      <c r="S55" s="26">
        <v>992.59</v>
      </c>
      <c r="T55" s="29">
        <v>0.06</v>
      </c>
      <c r="U55" s="29">
        <v>0</v>
      </c>
      <c r="V55" s="29"/>
      <c r="W55" s="29">
        <f>SUM(S55:U55)+G55</f>
        <v>992.65</v>
      </c>
      <c r="X55" s="42">
        <f t="shared" ref="X55:X60" si="16">P55-W55</f>
        <v>7507.4</v>
      </c>
      <c r="Y55" s="45">
        <v>495.5</v>
      </c>
      <c r="Z55" s="26">
        <v>0</v>
      </c>
      <c r="AA55" s="34">
        <v>0</v>
      </c>
      <c r="AB55" s="36">
        <f t="shared" ref="AB55:AB60" si="17">SUM(Y55:AA55)</f>
        <v>495.5</v>
      </c>
    </row>
    <row r="56" spans="1:28" ht="18.75" x14ac:dyDescent="0.3">
      <c r="A56" s="1"/>
      <c r="B56" s="27" t="s">
        <v>134</v>
      </c>
      <c r="C56" s="27" t="s">
        <v>135</v>
      </c>
      <c r="D56" s="27" t="s">
        <v>89</v>
      </c>
      <c r="E56" s="26">
        <v>8087.1</v>
      </c>
      <c r="F56" s="43">
        <v>15</v>
      </c>
      <c r="G56" s="31">
        <v>1813.36</v>
      </c>
      <c r="H56" s="26"/>
      <c r="I56" s="26"/>
      <c r="J56" s="26"/>
      <c r="K56" s="26"/>
      <c r="L56" s="26"/>
      <c r="M56" s="26"/>
      <c r="N56" s="46">
        <v>5.13</v>
      </c>
      <c r="O56" s="26"/>
      <c r="P56" s="29">
        <f t="shared" ref="P56:P60" si="18">E56+-N56</f>
        <v>8081.97</v>
      </c>
      <c r="Q56" s="26"/>
      <c r="R56" s="26"/>
      <c r="S56" s="26">
        <v>904.38</v>
      </c>
      <c r="T56" s="26">
        <v>0.01</v>
      </c>
      <c r="U56" s="32">
        <f>ROUND(E56*0.115,2)</f>
        <v>930.02</v>
      </c>
      <c r="V56" s="29"/>
      <c r="W56" s="29">
        <f>SUM(S56:U56)+G56</f>
        <v>3647.7699999999995</v>
      </c>
      <c r="X56" s="33">
        <f t="shared" si="16"/>
        <v>4434.2000000000007</v>
      </c>
      <c r="Y56" s="45">
        <v>483.85</v>
      </c>
      <c r="Z56" s="26">
        <f>ROUND(+E56*17.5%,2)+ROUND(E56*3%,2)</f>
        <v>1657.85</v>
      </c>
      <c r="AA56" s="35">
        <f>ROUND(+E56*2%,2)</f>
        <v>161.74</v>
      </c>
      <c r="AB56" s="36">
        <f t="shared" si="17"/>
        <v>2303.4399999999996</v>
      </c>
    </row>
    <row r="57" spans="1:28" ht="18.75" x14ac:dyDescent="0.3">
      <c r="A57" s="1"/>
      <c r="B57" s="27" t="s">
        <v>136</v>
      </c>
      <c r="C57" s="27" t="s">
        <v>137</v>
      </c>
      <c r="D57" s="27" t="s">
        <v>119</v>
      </c>
      <c r="E57" s="26">
        <v>7816.2</v>
      </c>
      <c r="F57" s="43">
        <v>15</v>
      </c>
      <c r="G57" s="26"/>
      <c r="H57" s="26"/>
      <c r="I57" s="26"/>
      <c r="J57" s="26"/>
      <c r="K57" s="26"/>
      <c r="L57" s="26"/>
      <c r="M57" s="26"/>
      <c r="N57" s="46"/>
      <c r="O57" s="26"/>
      <c r="P57" s="29">
        <f t="shared" si="18"/>
        <v>7816.2</v>
      </c>
      <c r="Q57" s="26"/>
      <c r="R57" s="26"/>
      <c r="S57" s="26">
        <v>846.52</v>
      </c>
      <c r="T57" s="26">
        <v>0.02</v>
      </c>
      <c r="U57" s="32">
        <f>ROUND(E57*0.115,2)</f>
        <v>898.86</v>
      </c>
      <c r="V57" s="29"/>
      <c r="W57" s="29">
        <f>SUM(S57:U57)+G57</f>
        <v>1745.4</v>
      </c>
      <c r="X57" s="33">
        <f t="shared" si="16"/>
        <v>6070.7999999999993</v>
      </c>
      <c r="Y57" s="45">
        <v>476.2</v>
      </c>
      <c r="Z57" s="26">
        <f>ROUND(+E57*17.5%,2)+ROUND(E57*3%,2)</f>
        <v>1602.33</v>
      </c>
      <c r="AA57" s="35">
        <f>ROUND(+E57*2%,2)</f>
        <v>156.32</v>
      </c>
      <c r="AB57" s="36">
        <f t="shared" si="17"/>
        <v>2234.85</v>
      </c>
    </row>
    <row r="58" spans="1:28" ht="56.25" x14ac:dyDescent="0.3">
      <c r="A58" s="1" t="s">
        <v>138</v>
      </c>
      <c r="B58" s="27" t="s">
        <v>139</v>
      </c>
      <c r="C58" s="27" t="s">
        <v>140</v>
      </c>
      <c r="D58" s="52" t="s">
        <v>141</v>
      </c>
      <c r="E58" s="26">
        <v>7852.05</v>
      </c>
      <c r="F58" s="43">
        <v>15</v>
      </c>
      <c r="G58" s="31">
        <v>414.58</v>
      </c>
      <c r="H58" s="26"/>
      <c r="I58" s="26"/>
      <c r="J58" s="26"/>
      <c r="K58" s="26"/>
      <c r="L58" s="26"/>
      <c r="M58" s="26"/>
      <c r="N58" s="46"/>
      <c r="O58" s="26"/>
      <c r="P58" s="29">
        <f t="shared" si="18"/>
        <v>7852.05</v>
      </c>
      <c r="Q58" s="26"/>
      <c r="R58" s="26"/>
      <c r="S58" s="26">
        <v>854.17</v>
      </c>
      <c r="T58" s="26">
        <v>0.11</v>
      </c>
      <c r="U58" s="32">
        <f>ROUND(E58*0.115,2)</f>
        <v>902.99</v>
      </c>
      <c r="V58" s="29"/>
      <c r="W58" s="29">
        <f>SUM(S58:U58)+G58</f>
        <v>2171.85</v>
      </c>
      <c r="X58" s="33">
        <f t="shared" si="16"/>
        <v>5680.2000000000007</v>
      </c>
      <c r="Y58" s="45">
        <v>477.22</v>
      </c>
      <c r="Z58" s="26">
        <f>ROUND(+E58*17.5%,2)+ROUND(E58*3%,2)</f>
        <v>1609.6699999999998</v>
      </c>
      <c r="AA58" s="35">
        <f>ROUND(+E58*2%,2)</f>
        <v>157.04</v>
      </c>
      <c r="AB58" s="36">
        <f t="shared" si="17"/>
        <v>2243.9299999999998</v>
      </c>
    </row>
    <row r="59" spans="1:28" ht="56.25" x14ac:dyDescent="0.3">
      <c r="A59" s="1"/>
      <c r="B59" s="27" t="s">
        <v>142</v>
      </c>
      <c r="C59" s="27" t="s">
        <v>143</v>
      </c>
      <c r="D59" s="52" t="s">
        <v>141</v>
      </c>
      <c r="E59" s="26">
        <v>7852.05</v>
      </c>
      <c r="F59" s="43">
        <v>15</v>
      </c>
      <c r="G59" s="26"/>
      <c r="H59" s="26"/>
      <c r="I59" s="26"/>
      <c r="J59" s="26"/>
      <c r="K59" s="26"/>
      <c r="L59" s="26"/>
      <c r="M59" s="26"/>
      <c r="N59" s="46">
        <v>3.74</v>
      </c>
      <c r="O59" s="26"/>
      <c r="P59" s="29">
        <f t="shared" si="18"/>
        <v>7848.31</v>
      </c>
      <c r="Q59" s="26"/>
      <c r="R59" s="26"/>
      <c r="S59" s="26">
        <v>854.17</v>
      </c>
      <c r="T59" s="26">
        <v>-0.05</v>
      </c>
      <c r="U59" s="32">
        <f>ROUND(E59*0.115,2)</f>
        <v>902.99</v>
      </c>
      <c r="V59" s="29"/>
      <c r="W59" s="29">
        <f>SUM(S59:U59)+G59</f>
        <v>1757.1100000000001</v>
      </c>
      <c r="X59" s="33">
        <f t="shared" si="16"/>
        <v>6091.2000000000007</v>
      </c>
      <c r="Y59" s="45">
        <v>477.22</v>
      </c>
      <c r="Z59" s="26">
        <f>ROUND(+E59*17.5%,2)+ROUND(E59*3%,2)</f>
        <v>1609.6699999999998</v>
      </c>
      <c r="AA59" s="35">
        <f>ROUND(+E59*2%,2)</f>
        <v>157.04</v>
      </c>
      <c r="AB59" s="36">
        <f t="shared" si="17"/>
        <v>2243.9299999999998</v>
      </c>
    </row>
    <row r="60" spans="1:28" ht="56.25" x14ac:dyDescent="0.3">
      <c r="A60" s="1"/>
      <c r="B60" s="27" t="s">
        <v>144</v>
      </c>
      <c r="C60" s="27" t="s">
        <v>145</v>
      </c>
      <c r="D60" s="52" t="s">
        <v>141</v>
      </c>
      <c r="E60" s="26">
        <v>7852.05</v>
      </c>
      <c r="F60" s="43">
        <v>15</v>
      </c>
      <c r="G60" s="31">
        <v>3332</v>
      </c>
      <c r="H60" s="26"/>
      <c r="I60" s="26"/>
      <c r="J60" s="26"/>
      <c r="K60" s="26"/>
      <c r="L60" s="26"/>
      <c r="M60" s="26"/>
      <c r="N60" s="46"/>
      <c r="O60" s="26"/>
      <c r="P60" s="29">
        <f t="shared" si="18"/>
        <v>7852.05</v>
      </c>
      <c r="Q60" s="26"/>
      <c r="R60" s="26"/>
      <c r="S60" s="26">
        <v>854.17</v>
      </c>
      <c r="T60" s="26">
        <v>0.09</v>
      </c>
      <c r="U60" s="32">
        <f>ROUND(E60*0.115,2)</f>
        <v>902.99</v>
      </c>
      <c r="V60" s="29">
        <v>500</v>
      </c>
      <c r="W60" s="29">
        <f>SUM(S60:V60)+G60</f>
        <v>5589.25</v>
      </c>
      <c r="X60" s="33">
        <f t="shared" si="16"/>
        <v>2262.8000000000002</v>
      </c>
      <c r="Y60" s="45">
        <v>477.22</v>
      </c>
      <c r="Z60" s="26">
        <f>ROUND(+E60*17.5%,2)+ROUND(E60*3%,2)</f>
        <v>1609.6699999999998</v>
      </c>
      <c r="AA60" s="35">
        <f>ROUND(+E60*2%,2)</f>
        <v>157.04</v>
      </c>
      <c r="AB60" s="36">
        <f t="shared" si="17"/>
        <v>2243.9299999999998</v>
      </c>
    </row>
    <row r="61" spans="1:28" ht="18.75" x14ac:dyDescent="0.3">
      <c r="A61" s="1"/>
      <c r="B61" s="25" t="s">
        <v>35</v>
      </c>
      <c r="C61" s="25"/>
      <c r="D61" s="25"/>
      <c r="E61" s="39">
        <f>SUM(E55:E60)</f>
        <v>47959.500000000007</v>
      </c>
      <c r="F61" s="39"/>
      <c r="G61" s="39">
        <f>SUM(G55:G60)</f>
        <v>5559.9400000000005</v>
      </c>
      <c r="H61" s="39">
        <f>SUM(H55:H60)</f>
        <v>0</v>
      </c>
      <c r="I61" s="39"/>
      <c r="J61" s="39"/>
      <c r="K61" s="39"/>
      <c r="L61" s="39"/>
      <c r="M61" s="39"/>
      <c r="N61" s="39">
        <f>SUM(N55:N60)</f>
        <v>8.870000000000001</v>
      </c>
      <c r="O61" s="39">
        <f>SUM(O55:O60)</f>
        <v>0</v>
      </c>
      <c r="P61" s="39">
        <f>SUM(P55:P60)</f>
        <v>47950.630000000005</v>
      </c>
      <c r="Q61" s="39">
        <f t="shared" ref="Q61:AB61" si="19">SUM(Q55:Q60)</f>
        <v>0</v>
      </c>
      <c r="R61" s="39">
        <f t="shared" si="19"/>
        <v>0</v>
      </c>
      <c r="S61" s="39">
        <f t="shared" si="19"/>
        <v>5306</v>
      </c>
      <c r="T61" s="39">
        <f t="shared" si="19"/>
        <v>0.24000000000000002</v>
      </c>
      <c r="U61" s="39">
        <f t="shared" si="19"/>
        <v>4537.8499999999995</v>
      </c>
      <c r="V61" s="39">
        <f t="shared" si="19"/>
        <v>500</v>
      </c>
      <c r="W61" s="39">
        <f t="shared" si="19"/>
        <v>15904.03</v>
      </c>
      <c r="X61" s="39">
        <f>SUM(X55:X60)</f>
        <v>32046.600000000002</v>
      </c>
      <c r="Y61" s="39">
        <f t="shared" si="19"/>
        <v>2887.21</v>
      </c>
      <c r="Z61" s="39">
        <f t="shared" si="19"/>
        <v>8089.19</v>
      </c>
      <c r="AA61" s="39">
        <f t="shared" si="19"/>
        <v>789.18</v>
      </c>
      <c r="AB61" s="39">
        <f t="shared" si="19"/>
        <v>11765.58</v>
      </c>
    </row>
    <row r="62" spans="1:28" ht="18.75" x14ac:dyDescent="0.3">
      <c r="A62" s="1"/>
      <c r="B62" s="25"/>
      <c r="C62" s="27"/>
      <c r="D62" s="27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4"/>
      <c r="AA62" s="54"/>
      <c r="AB62" s="54"/>
    </row>
    <row r="63" spans="1:28" ht="18.75" x14ac:dyDescent="0.3">
      <c r="A63" s="1"/>
      <c r="B63" s="25" t="s">
        <v>146</v>
      </c>
      <c r="C63" s="25" t="s">
        <v>147</v>
      </c>
      <c r="D63" s="27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7"/>
      <c r="AA63" s="27"/>
      <c r="AB63" s="27"/>
    </row>
    <row r="64" spans="1:28" ht="18.75" x14ac:dyDescent="0.3">
      <c r="A64" s="15"/>
      <c r="B64" s="28" t="s">
        <v>148</v>
      </c>
      <c r="C64" s="28" t="s">
        <v>149</v>
      </c>
      <c r="D64" s="28" t="s">
        <v>150</v>
      </c>
      <c r="E64" s="29">
        <v>4342.5</v>
      </c>
      <c r="F64" s="30">
        <v>15</v>
      </c>
      <c r="G64" s="29"/>
      <c r="H64" s="29"/>
      <c r="I64" s="29"/>
      <c r="J64" s="29"/>
      <c r="K64" s="29"/>
      <c r="L64" s="29"/>
      <c r="M64" s="29"/>
      <c r="N64" s="37"/>
      <c r="O64" s="29"/>
      <c r="P64" s="29">
        <f>E64+-N64</f>
        <v>4342.5</v>
      </c>
      <c r="Q64" s="29"/>
      <c r="R64" s="29"/>
      <c r="S64" s="26">
        <v>316</v>
      </c>
      <c r="T64" s="26">
        <v>-0.1</v>
      </c>
      <c r="U64" s="29"/>
      <c r="V64" s="29"/>
      <c r="W64" s="29">
        <f>SUM(S64:U64)+G64</f>
        <v>315.89999999999998</v>
      </c>
      <c r="X64" s="33">
        <f>P64-W64</f>
        <v>4026.6</v>
      </c>
      <c r="Y64" s="34">
        <v>378.19</v>
      </c>
      <c r="Z64" s="26"/>
      <c r="AA64" s="34"/>
      <c r="AB64" s="36">
        <f>SUM(Y64:AA64)</f>
        <v>378.19</v>
      </c>
    </row>
    <row r="65" spans="1:28" ht="18.75" x14ac:dyDescent="0.3">
      <c r="A65" s="1"/>
      <c r="B65" s="28" t="s">
        <v>151</v>
      </c>
      <c r="C65" s="28" t="s">
        <v>152</v>
      </c>
      <c r="D65" s="28" t="s">
        <v>150</v>
      </c>
      <c r="E65" s="29">
        <v>4342.5</v>
      </c>
      <c r="F65" s="43">
        <v>15</v>
      </c>
      <c r="G65" s="29"/>
      <c r="H65" s="26"/>
      <c r="I65" s="26"/>
      <c r="J65" s="26"/>
      <c r="K65" s="26"/>
      <c r="L65" s="26"/>
      <c r="M65" s="26"/>
      <c r="N65" s="46"/>
      <c r="O65" s="26"/>
      <c r="P65" s="29">
        <f t="shared" ref="P65:P68" si="20">E65+-N65</f>
        <v>4342.5</v>
      </c>
      <c r="Q65" s="26"/>
      <c r="R65" s="26"/>
      <c r="S65" s="26">
        <v>316</v>
      </c>
      <c r="T65" s="26">
        <v>-0.1</v>
      </c>
      <c r="U65" s="29"/>
      <c r="V65" s="29"/>
      <c r="W65" s="29">
        <f>SUM(S65:U65)+G65</f>
        <v>315.89999999999998</v>
      </c>
      <c r="X65" s="33">
        <f>P65-W65</f>
        <v>4026.6</v>
      </c>
      <c r="Y65" s="34">
        <v>378.19</v>
      </c>
      <c r="Z65" s="26"/>
      <c r="AA65" s="34"/>
      <c r="AB65" s="36">
        <f>SUM(Y65:AA65)</f>
        <v>378.19</v>
      </c>
    </row>
    <row r="66" spans="1:28" ht="18.75" x14ac:dyDescent="0.3">
      <c r="A66" s="1"/>
      <c r="B66" s="28" t="s">
        <v>153</v>
      </c>
      <c r="C66" s="27" t="s">
        <v>154</v>
      </c>
      <c r="D66" s="28" t="s">
        <v>150</v>
      </c>
      <c r="E66" s="29">
        <v>4342.5</v>
      </c>
      <c r="F66" s="43">
        <v>15</v>
      </c>
      <c r="G66" s="26"/>
      <c r="H66" s="26"/>
      <c r="I66" s="26"/>
      <c r="J66" s="26"/>
      <c r="K66" s="26"/>
      <c r="L66" s="26"/>
      <c r="M66" s="26"/>
      <c r="N66" s="46"/>
      <c r="O66" s="26"/>
      <c r="P66" s="29">
        <f t="shared" si="20"/>
        <v>4342.5</v>
      </c>
      <c r="Q66" s="26"/>
      <c r="R66" s="26"/>
      <c r="S66" s="26">
        <v>316</v>
      </c>
      <c r="T66" s="26">
        <v>0.1</v>
      </c>
      <c r="U66" s="29"/>
      <c r="V66" s="29"/>
      <c r="W66" s="29">
        <f>SUM(S66:U66)+G66</f>
        <v>316.10000000000002</v>
      </c>
      <c r="X66" s="33">
        <f>P66-W66</f>
        <v>4026.4</v>
      </c>
      <c r="Y66" s="34">
        <v>378.19</v>
      </c>
      <c r="Z66" s="26"/>
      <c r="AA66" s="34"/>
      <c r="AB66" s="36">
        <f>SUM(Y66:AA66)</f>
        <v>378.19</v>
      </c>
    </row>
    <row r="67" spans="1:28" ht="18.75" x14ac:dyDescent="0.3">
      <c r="A67" s="1" t="s">
        <v>138</v>
      </c>
      <c r="B67" s="28" t="s">
        <v>155</v>
      </c>
      <c r="C67" s="27" t="s">
        <v>156</v>
      </c>
      <c r="D67" s="28" t="s">
        <v>150</v>
      </c>
      <c r="E67" s="29">
        <v>4342.5</v>
      </c>
      <c r="F67" s="43">
        <v>15</v>
      </c>
      <c r="G67" s="29"/>
      <c r="H67" s="26"/>
      <c r="I67" s="26"/>
      <c r="J67" s="26"/>
      <c r="K67" s="26"/>
      <c r="L67" s="26"/>
      <c r="M67" s="26"/>
      <c r="N67" s="46"/>
      <c r="O67" s="26"/>
      <c r="P67" s="29">
        <f t="shared" si="20"/>
        <v>4342.5</v>
      </c>
      <c r="Q67" s="26"/>
      <c r="R67" s="26"/>
      <c r="S67" s="26">
        <v>316</v>
      </c>
      <c r="T67" s="26">
        <v>-0.1</v>
      </c>
      <c r="U67" s="29"/>
      <c r="V67" s="29"/>
      <c r="W67" s="29">
        <f>SUM(S67:U67)+G67</f>
        <v>315.89999999999998</v>
      </c>
      <c r="X67" s="33">
        <f>P67-W67</f>
        <v>4026.6</v>
      </c>
      <c r="Y67" s="34">
        <v>378.19</v>
      </c>
      <c r="Z67" s="26"/>
      <c r="AA67" s="34"/>
      <c r="AB67" s="36">
        <f>SUM(Y67:AA67)</f>
        <v>378.19</v>
      </c>
    </row>
    <row r="68" spans="1:28" ht="18.75" x14ac:dyDescent="0.3">
      <c r="A68" s="1"/>
      <c r="B68" s="28" t="s">
        <v>157</v>
      </c>
      <c r="C68" s="27" t="s">
        <v>158</v>
      </c>
      <c r="D68" s="52" t="s">
        <v>57</v>
      </c>
      <c r="E68" s="26">
        <v>3000</v>
      </c>
      <c r="F68" s="43">
        <v>15</v>
      </c>
      <c r="G68" s="26"/>
      <c r="H68" s="26"/>
      <c r="I68" s="26"/>
      <c r="J68" s="26"/>
      <c r="K68" s="26"/>
      <c r="L68" s="26"/>
      <c r="M68" s="26"/>
      <c r="N68" s="46"/>
      <c r="O68" s="26"/>
      <c r="P68" s="29">
        <f t="shared" si="20"/>
        <v>3000</v>
      </c>
      <c r="Q68" s="26"/>
      <c r="R68" s="26"/>
      <c r="S68" s="26"/>
      <c r="T68" s="26"/>
      <c r="U68" s="29"/>
      <c r="V68" s="29"/>
      <c r="W68" s="29">
        <f>SUM(S68:U68)+G68</f>
        <v>0</v>
      </c>
      <c r="X68" s="33">
        <f>P68-W68</f>
        <v>3000</v>
      </c>
      <c r="Y68" s="45">
        <v>357.26</v>
      </c>
      <c r="Z68" s="26"/>
      <c r="AA68" s="34"/>
      <c r="AB68" s="36">
        <f>SUM(Y68:AA68)</f>
        <v>357.26</v>
      </c>
    </row>
    <row r="69" spans="1:28" ht="18.75" x14ac:dyDescent="0.3">
      <c r="A69" s="1"/>
      <c r="B69" s="25" t="s">
        <v>35</v>
      </c>
      <c r="C69" s="25"/>
      <c r="D69" s="25"/>
      <c r="E69" s="39">
        <f>SUM(E64:E68)</f>
        <v>20370</v>
      </c>
      <c r="F69" s="39"/>
      <c r="G69" s="39">
        <f>SUM(G64:G68)</f>
        <v>0</v>
      </c>
      <c r="H69" s="39">
        <f>SUM(H64:H68)</f>
        <v>0</v>
      </c>
      <c r="I69" s="39"/>
      <c r="J69" s="39"/>
      <c r="K69" s="39"/>
      <c r="L69" s="39"/>
      <c r="M69" s="39"/>
      <c r="N69" s="39">
        <f t="shared" ref="N69:AB69" si="21">SUM(N64:N68)</f>
        <v>0</v>
      </c>
      <c r="O69" s="39">
        <f t="shared" si="21"/>
        <v>0</v>
      </c>
      <c r="P69" s="39">
        <f t="shared" si="21"/>
        <v>20370</v>
      </c>
      <c r="Q69" s="39">
        <f t="shared" si="21"/>
        <v>0</v>
      </c>
      <c r="R69" s="39">
        <f t="shared" si="21"/>
        <v>0</v>
      </c>
      <c r="S69" s="39">
        <f t="shared" si="21"/>
        <v>1264</v>
      </c>
      <c r="T69" s="39">
        <f t="shared" si="21"/>
        <v>-0.2</v>
      </c>
      <c r="U69" s="39">
        <f t="shared" si="21"/>
        <v>0</v>
      </c>
      <c r="V69" s="39">
        <f t="shared" si="21"/>
        <v>0</v>
      </c>
      <c r="W69" s="39">
        <f t="shared" si="21"/>
        <v>1263.8</v>
      </c>
      <c r="X69" s="39">
        <f t="shared" si="21"/>
        <v>19106.2</v>
      </c>
      <c r="Y69" s="39">
        <f t="shared" si="21"/>
        <v>1870.02</v>
      </c>
      <c r="Z69" s="39">
        <f t="shared" si="21"/>
        <v>0</v>
      </c>
      <c r="AA69" s="39">
        <f t="shared" si="21"/>
        <v>0</v>
      </c>
      <c r="AB69" s="39">
        <f t="shared" si="21"/>
        <v>1870.02</v>
      </c>
    </row>
    <row r="70" spans="1:28" ht="18.75" x14ac:dyDescent="0.3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ht="18.75" x14ac:dyDescent="0.3">
      <c r="A71" s="1"/>
      <c r="B71" s="27"/>
      <c r="C71" s="55" t="s">
        <v>159</v>
      </c>
      <c r="D71" s="27"/>
      <c r="E71" s="56">
        <f t="shared" ref="E71:AB71" si="22">E9+E25+E32+E52+E61+E69</f>
        <v>350497.5</v>
      </c>
      <c r="F71" s="56">
        <f t="shared" si="22"/>
        <v>0</v>
      </c>
      <c r="G71" s="56">
        <f t="shared" si="22"/>
        <v>42036.58</v>
      </c>
      <c r="H71" s="56" t="e">
        <f t="shared" si="22"/>
        <v>#REF!</v>
      </c>
      <c r="I71" s="56">
        <f t="shared" si="22"/>
        <v>9591.44</v>
      </c>
      <c r="J71" s="56">
        <f t="shared" si="22"/>
        <v>4695.17</v>
      </c>
      <c r="K71" s="56">
        <f t="shared" si="22"/>
        <v>199.13</v>
      </c>
      <c r="L71" s="56">
        <f t="shared" si="22"/>
        <v>1375.93</v>
      </c>
      <c r="M71" s="56">
        <f t="shared" si="22"/>
        <v>37.35</v>
      </c>
      <c r="N71" s="56">
        <f t="shared" si="22"/>
        <v>145.32000000000002</v>
      </c>
      <c r="O71" s="56">
        <f t="shared" si="22"/>
        <v>0</v>
      </c>
      <c r="P71" s="56">
        <f t="shared" si="22"/>
        <v>350352.18000000005</v>
      </c>
      <c r="Q71" s="56">
        <f t="shared" si="22"/>
        <v>0</v>
      </c>
      <c r="R71" s="56">
        <f t="shared" si="22"/>
        <v>0</v>
      </c>
      <c r="S71" s="56">
        <f t="shared" si="22"/>
        <v>39906.509999999995</v>
      </c>
      <c r="T71" s="56">
        <f t="shared" si="22"/>
        <v>-0.51</v>
      </c>
      <c r="U71" s="56">
        <f t="shared" si="22"/>
        <v>36323.18</v>
      </c>
      <c r="V71" s="56">
        <f t="shared" si="22"/>
        <v>500</v>
      </c>
      <c r="W71" s="56">
        <f t="shared" si="22"/>
        <v>134664.78</v>
      </c>
      <c r="X71" s="56">
        <f t="shared" si="22"/>
        <v>215687.4</v>
      </c>
      <c r="Y71" s="56">
        <f t="shared" si="22"/>
        <v>21411.370000000003</v>
      </c>
      <c r="Z71" s="56">
        <f t="shared" si="22"/>
        <v>64749.819999999992</v>
      </c>
      <c r="AA71" s="56">
        <f t="shared" si="22"/>
        <v>6317.0199999999986</v>
      </c>
      <c r="AB71" s="56">
        <f t="shared" si="22"/>
        <v>92478.209999999992</v>
      </c>
    </row>
    <row r="72" spans="1:28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4"/>
      <c r="Y72" s="18"/>
      <c r="Z72" s="18"/>
      <c r="AA72" s="1"/>
      <c r="AB72" s="1"/>
    </row>
    <row r="73" spans="1:28" ht="15.75" hidden="1" x14ac:dyDescent="0.25">
      <c r="A73" s="1"/>
      <c r="B73" s="1"/>
      <c r="C73" t="s">
        <v>160</v>
      </c>
      <c r="D73" s="1"/>
      <c r="E73" s="3">
        <f>E7+E8+E12+E13+E14+E15+E16+E17+E18+E20+E21+E22+E23+E24+E28+E29+E30+E31+E36+E37+E38+E39+E40+E41+E42+E43+E44+E45+E46+E47+E48+E49+E50+E51+E56+E57+E58+E59+E60</f>
        <v>315853.05</v>
      </c>
      <c r="F73" s="3">
        <f>E73*17.5%</f>
        <v>55274.283749999995</v>
      </c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9"/>
      <c r="Y73" s="1"/>
      <c r="Z73" s="3"/>
      <c r="AA73" s="1"/>
      <c r="AB73" s="1"/>
    </row>
    <row r="74" spans="1:28" ht="15.75" hidden="1" x14ac:dyDescent="0.25">
      <c r="A74" s="1"/>
      <c r="B74" s="1"/>
      <c r="C74" t="s">
        <v>161</v>
      </c>
      <c r="D74" s="1"/>
      <c r="E74" s="3">
        <f>E73</f>
        <v>315853.05</v>
      </c>
      <c r="F74" s="3">
        <f>E74*3%</f>
        <v>9475.5914999999986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1"/>
      <c r="Z74" s="1"/>
      <c r="AA74" s="1"/>
      <c r="AB74" s="1"/>
    </row>
    <row r="75" spans="1:28" ht="15.75" hidden="1" x14ac:dyDescent="0.25">
      <c r="A75" s="1"/>
      <c r="B75" s="1"/>
      <c r="C75" s="1"/>
      <c r="D75" s="1"/>
      <c r="E75" s="1"/>
      <c r="F75" s="3">
        <f>SUM(F73:F74)</f>
        <v>64749.875249999997</v>
      </c>
      <c r="G75" s="3"/>
      <c r="H75" s="1"/>
      <c r="I75" s="1"/>
      <c r="J75" s="1"/>
      <c r="K75" s="1"/>
      <c r="L75" s="1"/>
      <c r="M75" s="1"/>
      <c r="N75" s="17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/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6.5" thickBot="1" x14ac:dyDescent="0.3">
      <c r="A82" s="1"/>
      <c r="B82" s="1"/>
      <c r="C82" s="1"/>
      <c r="D82" s="1"/>
      <c r="E82" s="59"/>
      <c r="F82" s="59"/>
      <c r="G82" s="20"/>
      <c r="H82" s="20"/>
      <c r="I82" s="20"/>
      <c r="J82" s="20"/>
      <c r="K82" s="20"/>
      <c r="L82" s="20"/>
      <c r="M82" s="20"/>
      <c r="N82" s="1"/>
      <c r="O82" s="1"/>
      <c r="P82" s="1"/>
      <c r="Q82" s="1"/>
      <c r="R82" s="1"/>
      <c r="S82" s="1"/>
      <c r="T82" s="1"/>
      <c r="U82" s="60"/>
      <c r="V82" s="60"/>
      <c r="W82" s="60"/>
      <c r="X82" s="2"/>
      <c r="Y82" s="1"/>
      <c r="Z82" s="1"/>
      <c r="AA82" s="1"/>
      <c r="AB82" s="1"/>
    </row>
    <row r="83" spans="1:28" x14ac:dyDescent="0.25">
      <c r="A83" s="1"/>
      <c r="B83" s="1"/>
      <c r="C83" s="1"/>
      <c r="D83" s="1"/>
      <c r="E83" s="61" t="s">
        <v>162</v>
      </c>
      <c r="F83" s="60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1"/>
      <c r="V83" s="1"/>
      <c r="W83" s="1"/>
      <c r="X83" s="62" t="s">
        <v>163</v>
      </c>
      <c r="Y83" s="62"/>
      <c r="Z83" s="20"/>
      <c r="AA83" s="1"/>
      <c r="AB83" s="1"/>
    </row>
    <row r="84" spans="1:28" ht="15.75" x14ac:dyDescent="0.25">
      <c r="A84" s="1"/>
      <c r="B84" s="1"/>
      <c r="C84" s="1"/>
      <c r="D84" s="1"/>
      <c r="E84" s="16" t="s">
        <v>48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 t="s">
        <v>164</v>
      </c>
      <c r="Y84" s="1"/>
      <c r="Z84" s="1"/>
      <c r="AA84" s="1"/>
      <c r="AB84" s="1"/>
    </row>
    <row r="85" spans="1:28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1"/>
      <c r="Z85" s="1"/>
      <c r="AA85" s="1"/>
      <c r="AB85" s="1"/>
    </row>
  </sheetData>
  <mergeCells count="5">
    <mergeCell ref="B4:AB4"/>
    <mergeCell ref="E82:F82"/>
    <mergeCell ref="U82:W82"/>
    <mergeCell ref="E83:F83"/>
    <mergeCell ref="X83:Y83"/>
  </mergeCell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2023-09-07T18:44:04Z</cp:lastPrinted>
  <dcterms:created xsi:type="dcterms:W3CDTF">2023-01-12T20:19:21Z</dcterms:created>
  <dcterms:modified xsi:type="dcterms:W3CDTF">2023-09-07T18:44:07Z</dcterms:modified>
</cp:coreProperties>
</file>